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Google Диск\Московский офис\Типовые проекты\8. Жилой дом\Коммерческое предложение\"/>
    </mc:Choice>
  </mc:AlternateContent>
  <xr:revisionPtr revIDLastSave="0" documentId="13_ncr:1_{525BE977-B988-4C66-995A-E8B4F5891C8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Сводная спецификация" sheetId="1" r:id="rId1"/>
    <sheet name="Секция 1" sheetId="2" r:id="rId2"/>
    <sheet name="Секция 2" sheetId="3" r:id="rId3"/>
    <sheet name="Секция 3" sheetId="4" r:id="rId4"/>
    <sheet name="Секция 4" sheetId="5" r:id="rId5"/>
    <sheet name="Секция 5" sheetId="6" r:id="rId6"/>
    <sheet name="Секция 6" sheetId="7" r:id="rId7"/>
    <sheet name="Секция 7" sheetId="8" r:id="rId8"/>
    <sheet name="Секция 8" sheetId="9" r:id="rId9"/>
    <sheet name="Секция 9" sheetId="10" r:id="rId10"/>
    <sheet name="Секция 10" sheetId="11" r:id="rId11"/>
    <sheet name="Секция 11" sheetId="12" r:id="rId12"/>
    <sheet name="Секция 12" sheetId="13" r:id="rId13"/>
    <sheet name="Секция 13" sheetId="14" r:id="rId14"/>
    <sheet name="Секция 14" sheetId="15" r:id="rId1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0" i="1"/>
  <c r="C23" i="1" l="1"/>
  <c r="D23" i="15"/>
  <c r="E23" i="15" s="1"/>
  <c r="B23" i="15"/>
  <c r="D23" i="14"/>
  <c r="E23" i="14" s="1"/>
  <c r="B23" i="14"/>
  <c r="D23" i="13"/>
  <c r="E23" i="13" s="1"/>
  <c r="B23" i="13"/>
  <c r="D23" i="12"/>
  <c r="E23" i="12" s="1"/>
  <c r="B23" i="12"/>
  <c r="D23" i="11"/>
  <c r="E23" i="11" s="1"/>
  <c r="D23" i="10"/>
  <c r="E23" i="10" s="1"/>
  <c r="B23" i="10"/>
  <c r="C38" i="1"/>
  <c r="D38" i="1"/>
  <c r="B38" i="1"/>
  <c r="D29" i="9"/>
  <c r="E29" i="9" s="1"/>
  <c r="D23" i="9"/>
  <c r="E23" i="9" s="1"/>
  <c r="B23" i="9"/>
  <c r="D23" i="8"/>
  <c r="E23" i="8" s="1"/>
  <c r="B23" i="8"/>
  <c r="D23" i="7"/>
  <c r="E23" i="7" s="1"/>
  <c r="B23" i="7"/>
  <c r="D23" i="6"/>
  <c r="E23" i="6" s="1"/>
  <c r="B23" i="6"/>
  <c r="D23" i="5"/>
  <c r="E23" i="5" s="1"/>
  <c r="B23" i="5"/>
  <c r="D23" i="3"/>
  <c r="E23" i="3" s="1"/>
  <c r="D23" i="4"/>
  <c r="E23" i="4" s="1"/>
  <c r="B23" i="4"/>
  <c r="B23" i="3"/>
  <c r="D23" i="2"/>
  <c r="E23" i="2" s="1"/>
  <c r="B23" i="2"/>
  <c r="B23" i="11" s="1"/>
  <c r="E38" i="1" l="1"/>
  <c r="C12" i="1"/>
  <c r="D12" i="15"/>
  <c r="E12" i="15" s="1"/>
  <c r="D12" i="14"/>
  <c r="E12" i="14" s="1"/>
  <c r="D12" i="13"/>
  <c r="E12" i="13" s="1"/>
  <c r="D12" i="12"/>
  <c r="E12" i="12" s="1"/>
  <c r="D12" i="11"/>
  <c r="E12" i="11" s="1"/>
  <c r="D12" i="10"/>
  <c r="E12" i="10" s="1"/>
  <c r="D12" i="9"/>
  <c r="E12" i="9" s="1"/>
  <c r="D12" i="8"/>
  <c r="E12" i="8" s="1"/>
  <c r="D12" i="7"/>
  <c r="E12" i="7" s="1"/>
  <c r="D12" i="6"/>
  <c r="E12" i="6" s="1"/>
  <c r="D12" i="5"/>
  <c r="E12" i="5" s="1"/>
  <c r="D12" i="4"/>
  <c r="E12" i="4" s="1"/>
  <c r="D12" i="3"/>
  <c r="E12" i="3" s="1"/>
  <c r="D12" i="2"/>
  <c r="E12" i="2" s="1"/>
  <c r="E12" i="1" l="1"/>
  <c r="D37" i="1" l="1"/>
  <c r="C37" i="1"/>
  <c r="D28" i="9"/>
  <c r="E28" i="9" s="1"/>
  <c r="D36" i="1"/>
  <c r="E37" i="1" l="1"/>
  <c r="C5" i="1"/>
  <c r="E5" i="1" s="1"/>
  <c r="C6" i="1"/>
  <c r="C7" i="1"/>
  <c r="C8" i="1"/>
  <c r="C9" i="1"/>
  <c r="E9" i="1" s="1"/>
  <c r="C13" i="1"/>
  <c r="C15" i="1"/>
  <c r="C16" i="1"/>
  <c r="C17" i="1"/>
  <c r="E17" i="1" s="1"/>
  <c r="C18" i="1"/>
  <c r="C20" i="1"/>
  <c r="C21" i="1"/>
  <c r="C22" i="1"/>
  <c r="E7" i="1" l="1"/>
  <c r="E16" i="1"/>
  <c r="E15" i="1"/>
  <c r="E6" i="1"/>
  <c r="E13" i="1"/>
  <c r="E8" i="1"/>
  <c r="D14" i="15"/>
  <c r="E14" i="15" s="1"/>
  <c r="D14" i="14"/>
  <c r="E14" i="14" s="1"/>
  <c r="C14" i="14"/>
  <c r="D14" i="13"/>
  <c r="C14" i="13"/>
  <c r="D14" i="12"/>
  <c r="C14" i="12"/>
  <c r="D14" i="11"/>
  <c r="C14" i="11"/>
  <c r="D14" i="10"/>
  <c r="E14" i="10" s="1"/>
  <c r="D14" i="9"/>
  <c r="C14" i="9"/>
  <c r="D14" i="8"/>
  <c r="C14" i="8"/>
  <c r="D14" i="7"/>
  <c r="E14" i="7" s="1"/>
  <c r="D14" i="6"/>
  <c r="E14" i="6" s="1"/>
  <c r="D14" i="5"/>
  <c r="C14" i="5"/>
  <c r="D14" i="4"/>
  <c r="C14" i="4"/>
  <c r="D14" i="3"/>
  <c r="C14" i="3"/>
  <c r="D14" i="2"/>
  <c r="C14" i="2"/>
  <c r="C35" i="15"/>
  <c r="C48" i="15" s="1"/>
  <c r="C28" i="15"/>
  <c r="C35" i="14"/>
  <c r="C48" i="14" s="1"/>
  <c r="C35" i="13"/>
  <c r="C48" i="13" s="1"/>
  <c r="C35" i="12"/>
  <c r="C35" i="11"/>
  <c r="C48" i="11" s="1"/>
  <c r="C53" i="10"/>
  <c r="C66" i="10" s="1"/>
  <c r="C35" i="2"/>
  <c r="C35" i="3"/>
  <c r="C48" i="3" s="1"/>
  <c r="C35" i="4"/>
  <c r="C48" i="4" s="1"/>
  <c r="C35" i="5"/>
  <c r="C48" i="5" s="1"/>
  <c r="C35" i="6"/>
  <c r="C48" i="6" s="1"/>
  <c r="C44" i="7"/>
  <c r="C35" i="8"/>
  <c r="C50" i="9"/>
  <c r="C63" i="9" s="1"/>
  <c r="C51" i="1"/>
  <c r="C52" i="1"/>
  <c r="C53" i="1"/>
  <c r="C54" i="1"/>
  <c r="C55" i="1"/>
  <c r="C56" i="1"/>
  <c r="C57" i="1"/>
  <c r="C58" i="1"/>
  <c r="C59" i="1"/>
  <c r="C60" i="1"/>
  <c r="C61" i="1"/>
  <c r="C62" i="1"/>
  <c r="D35" i="15"/>
  <c r="D36" i="15"/>
  <c r="E36" i="15" s="1"/>
  <c r="D37" i="15"/>
  <c r="E37" i="15" s="1"/>
  <c r="D38" i="15"/>
  <c r="E38" i="15" s="1"/>
  <c r="D39" i="15"/>
  <c r="E39" i="15" s="1"/>
  <c r="D40" i="15"/>
  <c r="E40" i="15" s="1"/>
  <c r="D41" i="15"/>
  <c r="E41" i="15" s="1"/>
  <c r="D42" i="15"/>
  <c r="E42" i="15" s="1"/>
  <c r="D43" i="15"/>
  <c r="E43" i="15" s="1"/>
  <c r="D44" i="15"/>
  <c r="E44" i="15" s="1"/>
  <c r="D45" i="15"/>
  <c r="E45" i="15" s="1"/>
  <c r="D46" i="15"/>
  <c r="E46" i="15" s="1"/>
  <c r="D47" i="15"/>
  <c r="E47" i="15" s="1"/>
  <c r="D48" i="15"/>
  <c r="D34" i="15"/>
  <c r="D28" i="15"/>
  <c r="D29" i="15"/>
  <c r="E29" i="15" s="1"/>
  <c r="D30" i="15"/>
  <c r="E30" i="15" s="1"/>
  <c r="D31" i="15"/>
  <c r="E31" i="15" s="1"/>
  <c r="D27" i="15"/>
  <c r="E27" i="15" s="1"/>
  <c r="D35" i="14"/>
  <c r="D36" i="14"/>
  <c r="E36" i="14" s="1"/>
  <c r="D37" i="14"/>
  <c r="E37" i="14" s="1"/>
  <c r="D38" i="14"/>
  <c r="E38" i="14" s="1"/>
  <c r="D39" i="14"/>
  <c r="E39" i="14" s="1"/>
  <c r="D40" i="14"/>
  <c r="E40" i="14" s="1"/>
  <c r="D41" i="14"/>
  <c r="E41" i="14" s="1"/>
  <c r="D42" i="14"/>
  <c r="E42" i="14" s="1"/>
  <c r="D43" i="14"/>
  <c r="E43" i="14" s="1"/>
  <c r="D44" i="14"/>
  <c r="E44" i="14" s="1"/>
  <c r="D45" i="14"/>
  <c r="E45" i="14" s="1"/>
  <c r="D46" i="14"/>
  <c r="E46" i="14" s="1"/>
  <c r="D47" i="14"/>
  <c r="E47" i="14" s="1"/>
  <c r="D48" i="14"/>
  <c r="D34" i="14"/>
  <c r="D28" i="14"/>
  <c r="E28" i="14" s="1"/>
  <c r="D29" i="14"/>
  <c r="E29" i="14" s="1"/>
  <c r="D30" i="14"/>
  <c r="E30" i="14" s="1"/>
  <c r="D31" i="14"/>
  <c r="E31" i="14" s="1"/>
  <c r="D27" i="14"/>
  <c r="E27" i="14" s="1"/>
  <c r="D35" i="13"/>
  <c r="D36" i="13"/>
  <c r="E36" i="13" s="1"/>
  <c r="D37" i="13"/>
  <c r="E37" i="13" s="1"/>
  <c r="D38" i="13"/>
  <c r="E38" i="13" s="1"/>
  <c r="D39" i="13"/>
  <c r="E39" i="13" s="1"/>
  <c r="D40" i="13"/>
  <c r="E40" i="13" s="1"/>
  <c r="D41" i="13"/>
  <c r="E41" i="13" s="1"/>
  <c r="D42" i="13"/>
  <c r="E42" i="13" s="1"/>
  <c r="D43" i="13"/>
  <c r="E43" i="13" s="1"/>
  <c r="D44" i="13"/>
  <c r="E44" i="13" s="1"/>
  <c r="D45" i="13"/>
  <c r="E45" i="13" s="1"/>
  <c r="D46" i="13"/>
  <c r="E46" i="13" s="1"/>
  <c r="D47" i="13"/>
  <c r="E47" i="13" s="1"/>
  <c r="D48" i="13"/>
  <c r="D34" i="13"/>
  <c r="D28" i="13"/>
  <c r="E28" i="13" s="1"/>
  <c r="D29" i="13"/>
  <c r="E29" i="13" s="1"/>
  <c r="D30" i="13"/>
  <c r="E30" i="13" s="1"/>
  <c r="D31" i="13"/>
  <c r="E31" i="13" s="1"/>
  <c r="D27" i="13"/>
  <c r="E27" i="13" s="1"/>
  <c r="D35" i="12"/>
  <c r="D36" i="12"/>
  <c r="E36" i="12" s="1"/>
  <c r="D37" i="12"/>
  <c r="E37" i="12" s="1"/>
  <c r="D38" i="12"/>
  <c r="E38" i="12" s="1"/>
  <c r="D39" i="12"/>
  <c r="E39" i="12" s="1"/>
  <c r="D40" i="12"/>
  <c r="E40" i="12" s="1"/>
  <c r="D41" i="12"/>
  <c r="E41" i="12" s="1"/>
  <c r="D42" i="12"/>
  <c r="E42" i="12" s="1"/>
  <c r="D43" i="12"/>
  <c r="E43" i="12" s="1"/>
  <c r="D44" i="12"/>
  <c r="E44" i="12" s="1"/>
  <c r="D45" i="12"/>
  <c r="E45" i="12" s="1"/>
  <c r="D46" i="12"/>
  <c r="E46" i="12" s="1"/>
  <c r="D47" i="12"/>
  <c r="E47" i="12" s="1"/>
  <c r="D48" i="12"/>
  <c r="D34" i="12"/>
  <c r="D28" i="12"/>
  <c r="E28" i="12" s="1"/>
  <c r="D29" i="12"/>
  <c r="E29" i="12" s="1"/>
  <c r="D30" i="12"/>
  <c r="E30" i="12" s="1"/>
  <c r="D31" i="12"/>
  <c r="E31" i="12" s="1"/>
  <c r="D27" i="12"/>
  <c r="E27" i="12" s="1"/>
  <c r="D35" i="11"/>
  <c r="D36" i="11"/>
  <c r="E36" i="11" s="1"/>
  <c r="D37" i="11"/>
  <c r="E37" i="11" s="1"/>
  <c r="D38" i="11"/>
  <c r="E38" i="11" s="1"/>
  <c r="D39" i="11"/>
  <c r="E39" i="11" s="1"/>
  <c r="D40" i="11"/>
  <c r="E40" i="11" s="1"/>
  <c r="D41" i="11"/>
  <c r="E41" i="11" s="1"/>
  <c r="D42" i="11"/>
  <c r="E42" i="11" s="1"/>
  <c r="D43" i="11"/>
  <c r="E43" i="11" s="1"/>
  <c r="D44" i="11"/>
  <c r="E44" i="11" s="1"/>
  <c r="D45" i="11"/>
  <c r="E45" i="11" s="1"/>
  <c r="D46" i="11"/>
  <c r="E46" i="11" s="1"/>
  <c r="D47" i="11"/>
  <c r="E47" i="11" s="1"/>
  <c r="D48" i="11"/>
  <c r="D34" i="11"/>
  <c r="D28" i="11"/>
  <c r="E28" i="11" s="1"/>
  <c r="D29" i="11"/>
  <c r="E29" i="11" s="1"/>
  <c r="D30" i="11"/>
  <c r="E30" i="11" s="1"/>
  <c r="D31" i="11"/>
  <c r="E31" i="11" s="1"/>
  <c r="D27" i="11"/>
  <c r="E27" i="11" s="1"/>
  <c r="D53" i="10"/>
  <c r="D54" i="10"/>
  <c r="E54" i="10" s="1"/>
  <c r="D55" i="10"/>
  <c r="E55" i="10" s="1"/>
  <c r="D56" i="10"/>
  <c r="E56" i="10" s="1"/>
  <c r="D57" i="10"/>
  <c r="E57" i="10" s="1"/>
  <c r="D58" i="10"/>
  <c r="E58" i="10" s="1"/>
  <c r="D59" i="10"/>
  <c r="E59" i="10" s="1"/>
  <c r="D60" i="10"/>
  <c r="E60" i="10" s="1"/>
  <c r="D61" i="10"/>
  <c r="E61" i="10" s="1"/>
  <c r="D62" i="10"/>
  <c r="E62" i="10" s="1"/>
  <c r="D63" i="10"/>
  <c r="E63" i="10" s="1"/>
  <c r="D64" i="10"/>
  <c r="E64" i="10" s="1"/>
  <c r="D65" i="10"/>
  <c r="E65" i="10" s="1"/>
  <c r="D66" i="10"/>
  <c r="D52" i="10"/>
  <c r="D46" i="10"/>
  <c r="E46" i="10" s="1"/>
  <c r="D47" i="10"/>
  <c r="E47" i="10" s="1"/>
  <c r="D48" i="10"/>
  <c r="E48" i="10" s="1"/>
  <c r="D49" i="10"/>
  <c r="E49" i="10" s="1"/>
  <c r="D45" i="10"/>
  <c r="E45" i="10" s="1"/>
  <c r="D27" i="10"/>
  <c r="D36" i="10" s="1"/>
  <c r="D29" i="10"/>
  <c r="D38" i="10" s="1"/>
  <c r="D31" i="10"/>
  <c r="D40" i="10" s="1"/>
  <c r="D33" i="10"/>
  <c r="D42" i="10" s="1"/>
  <c r="D26" i="10"/>
  <c r="D35" i="10" s="1"/>
  <c r="D50" i="9"/>
  <c r="D51" i="9"/>
  <c r="E51" i="9" s="1"/>
  <c r="D52" i="9"/>
  <c r="E52" i="9" s="1"/>
  <c r="D53" i="9"/>
  <c r="E53" i="9" s="1"/>
  <c r="D54" i="9"/>
  <c r="E54" i="9" s="1"/>
  <c r="D55" i="9"/>
  <c r="E55" i="9" s="1"/>
  <c r="D56" i="9"/>
  <c r="E56" i="9" s="1"/>
  <c r="D57" i="9"/>
  <c r="E57" i="9" s="1"/>
  <c r="D58" i="9"/>
  <c r="E58" i="9" s="1"/>
  <c r="D59" i="9"/>
  <c r="E59" i="9" s="1"/>
  <c r="D60" i="9"/>
  <c r="E60" i="9" s="1"/>
  <c r="D61" i="9"/>
  <c r="E61" i="9" s="1"/>
  <c r="D62" i="9"/>
  <c r="E62" i="9" s="1"/>
  <c r="D63" i="9"/>
  <c r="D49" i="9"/>
  <c r="D43" i="9"/>
  <c r="E43" i="9" s="1"/>
  <c r="D44" i="9"/>
  <c r="E44" i="9" s="1"/>
  <c r="D45" i="9"/>
  <c r="E45" i="9" s="1"/>
  <c r="D46" i="9"/>
  <c r="E46" i="9" s="1"/>
  <c r="D42" i="9"/>
  <c r="E42" i="9" s="1"/>
  <c r="D33" i="9"/>
  <c r="D35" i="9"/>
  <c r="D37" i="9"/>
  <c r="D39" i="9"/>
  <c r="D32" i="9"/>
  <c r="D35" i="8"/>
  <c r="D36" i="8"/>
  <c r="E36" i="8" s="1"/>
  <c r="D37" i="8"/>
  <c r="E37" i="8" s="1"/>
  <c r="D38" i="8"/>
  <c r="E38" i="8" s="1"/>
  <c r="D39" i="8"/>
  <c r="E39" i="8" s="1"/>
  <c r="D40" i="8"/>
  <c r="E40" i="8" s="1"/>
  <c r="D41" i="8"/>
  <c r="E41" i="8" s="1"/>
  <c r="D42" i="8"/>
  <c r="E42" i="8" s="1"/>
  <c r="D43" i="8"/>
  <c r="E43" i="8" s="1"/>
  <c r="D44" i="8"/>
  <c r="E44" i="8" s="1"/>
  <c r="D45" i="8"/>
  <c r="E45" i="8" s="1"/>
  <c r="D46" i="8"/>
  <c r="E46" i="8" s="1"/>
  <c r="D47" i="8"/>
  <c r="E47" i="8" s="1"/>
  <c r="D48" i="8"/>
  <c r="D34" i="8"/>
  <c r="D28" i="8"/>
  <c r="E28" i="8" s="1"/>
  <c r="D29" i="8"/>
  <c r="E29" i="8" s="1"/>
  <c r="D30" i="8"/>
  <c r="E30" i="8" s="1"/>
  <c r="D31" i="8"/>
  <c r="E31" i="8" s="1"/>
  <c r="D27" i="8"/>
  <c r="E27" i="8" s="1"/>
  <c r="D44" i="7"/>
  <c r="D45" i="7"/>
  <c r="E45" i="7" s="1"/>
  <c r="D46" i="7"/>
  <c r="E46" i="7" s="1"/>
  <c r="D47" i="7"/>
  <c r="E47" i="7" s="1"/>
  <c r="D48" i="7"/>
  <c r="E48" i="7" s="1"/>
  <c r="D49" i="7"/>
  <c r="E49" i="7" s="1"/>
  <c r="D50" i="7"/>
  <c r="E50" i="7" s="1"/>
  <c r="D51" i="7"/>
  <c r="E51" i="7" s="1"/>
  <c r="D52" i="7"/>
  <c r="E52" i="7" s="1"/>
  <c r="D53" i="7"/>
  <c r="E53" i="7" s="1"/>
  <c r="D54" i="7"/>
  <c r="E54" i="7" s="1"/>
  <c r="D55" i="7"/>
  <c r="E55" i="7" s="1"/>
  <c r="D56" i="7"/>
  <c r="E56" i="7" s="1"/>
  <c r="D57" i="7"/>
  <c r="D37" i="7"/>
  <c r="E37" i="7" s="1"/>
  <c r="D38" i="7"/>
  <c r="E38" i="7" s="1"/>
  <c r="D39" i="7"/>
  <c r="E39" i="7" s="1"/>
  <c r="D40" i="7"/>
  <c r="E40" i="7" s="1"/>
  <c r="D36" i="7"/>
  <c r="E36" i="7" s="1"/>
  <c r="D43" i="7"/>
  <c r="D27" i="7"/>
  <c r="E27" i="7" s="1"/>
  <c r="D29" i="7"/>
  <c r="E29" i="7" s="1"/>
  <c r="D31" i="7"/>
  <c r="E31" i="7" s="1"/>
  <c r="D33" i="7"/>
  <c r="E33" i="7" s="1"/>
  <c r="D26" i="7"/>
  <c r="E26" i="7" s="1"/>
  <c r="E14" i="11" l="1"/>
  <c r="E28" i="15"/>
  <c r="E14" i="2"/>
  <c r="E14" i="4"/>
  <c r="E14" i="5"/>
  <c r="E14" i="12"/>
  <c r="E14" i="3"/>
  <c r="E14" i="9"/>
  <c r="C14" i="1"/>
  <c r="E14" i="8"/>
  <c r="E48" i="13"/>
  <c r="E48" i="11"/>
  <c r="E35" i="15"/>
  <c r="E34" i="15"/>
  <c r="E35" i="14"/>
  <c r="E35" i="13"/>
  <c r="E48" i="12"/>
  <c r="E35" i="12"/>
  <c r="E35" i="11"/>
  <c r="E52" i="10"/>
  <c r="E53" i="10"/>
  <c r="E34" i="8"/>
  <c r="E14" i="13"/>
  <c r="E32" i="8"/>
  <c r="E47" i="9"/>
  <c r="E48" i="15"/>
  <c r="E32" i="14"/>
  <c r="E34" i="13"/>
  <c r="E32" i="12"/>
  <c r="E32" i="11"/>
  <c r="E50" i="10"/>
  <c r="E32" i="13"/>
  <c r="E66" i="10"/>
  <c r="E67" i="10" s="1"/>
  <c r="E48" i="14"/>
  <c r="E63" i="9"/>
  <c r="E34" i="11"/>
  <c r="E35" i="8"/>
  <c r="E34" i="14"/>
  <c r="E32" i="15"/>
  <c r="E34" i="12"/>
  <c r="C57" i="7"/>
  <c r="E57" i="7" s="1"/>
  <c r="E44" i="7"/>
  <c r="E49" i="9"/>
  <c r="E50" i="9"/>
  <c r="C48" i="8"/>
  <c r="E48" i="8" s="1"/>
  <c r="E43" i="7"/>
  <c r="E41" i="7"/>
  <c r="E49" i="13" l="1"/>
  <c r="E49" i="15"/>
  <c r="E49" i="14"/>
  <c r="E49" i="12"/>
  <c r="E49" i="11"/>
  <c r="E64" i="9"/>
  <c r="E49" i="8"/>
  <c r="E58" i="7"/>
  <c r="D35" i="6" l="1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34" i="6"/>
  <c r="E34" i="6" s="1"/>
  <c r="D28" i="6"/>
  <c r="E28" i="6" s="1"/>
  <c r="D29" i="6"/>
  <c r="E29" i="6" s="1"/>
  <c r="D30" i="6"/>
  <c r="E30" i="6" s="1"/>
  <c r="D31" i="6"/>
  <c r="E31" i="6" s="1"/>
  <c r="D27" i="6"/>
  <c r="E27" i="6" s="1"/>
  <c r="D35" i="5"/>
  <c r="E35" i="5" s="1"/>
  <c r="D36" i="5"/>
  <c r="E36" i="5" s="1"/>
  <c r="D37" i="5"/>
  <c r="E37" i="5" s="1"/>
  <c r="D38" i="5"/>
  <c r="E38" i="5" s="1"/>
  <c r="D39" i="5"/>
  <c r="E39" i="5" s="1"/>
  <c r="D40" i="5"/>
  <c r="E40" i="5" s="1"/>
  <c r="D41" i="5"/>
  <c r="E41" i="5" s="1"/>
  <c r="D42" i="5"/>
  <c r="E42" i="5" s="1"/>
  <c r="D43" i="5"/>
  <c r="E43" i="5" s="1"/>
  <c r="D44" i="5"/>
  <c r="E44" i="5" s="1"/>
  <c r="D45" i="5"/>
  <c r="E45" i="5" s="1"/>
  <c r="D46" i="5"/>
  <c r="E46" i="5" s="1"/>
  <c r="D47" i="5"/>
  <c r="E47" i="5" s="1"/>
  <c r="D48" i="5"/>
  <c r="E48" i="5" s="1"/>
  <c r="D34" i="5"/>
  <c r="E34" i="5" s="1"/>
  <c r="D28" i="5"/>
  <c r="E28" i="5" s="1"/>
  <c r="D29" i="5"/>
  <c r="E29" i="5" s="1"/>
  <c r="D30" i="5"/>
  <c r="E30" i="5" s="1"/>
  <c r="D31" i="5"/>
  <c r="E31" i="5" s="1"/>
  <c r="D27" i="5"/>
  <c r="E27" i="5" s="1"/>
  <c r="D35" i="4"/>
  <c r="E35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34" i="4"/>
  <c r="E34" i="4" s="1"/>
  <c r="D28" i="4"/>
  <c r="E28" i="4" s="1"/>
  <c r="D29" i="4"/>
  <c r="E29" i="4" s="1"/>
  <c r="D30" i="4"/>
  <c r="E30" i="4" s="1"/>
  <c r="D31" i="4"/>
  <c r="E31" i="4" s="1"/>
  <c r="D27" i="4"/>
  <c r="E27" i="4" s="1"/>
  <c r="D35" i="3"/>
  <c r="E35" i="3" s="1"/>
  <c r="D36" i="3"/>
  <c r="E36" i="3" s="1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E43" i="3" s="1"/>
  <c r="D44" i="3"/>
  <c r="E44" i="3" s="1"/>
  <c r="D45" i="3"/>
  <c r="E45" i="3" s="1"/>
  <c r="D46" i="3"/>
  <c r="E46" i="3" s="1"/>
  <c r="D47" i="3"/>
  <c r="E47" i="3" s="1"/>
  <c r="D48" i="3"/>
  <c r="E48" i="3" s="1"/>
  <c r="D34" i="3"/>
  <c r="E34" i="3" s="1"/>
  <c r="D28" i="3"/>
  <c r="E28" i="3" s="1"/>
  <c r="D29" i="3"/>
  <c r="E29" i="3" s="1"/>
  <c r="D30" i="3"/>
  <c r="E30" i="3" s="1"/>
  <c r="D31" i="3"/>
  <c r="E31" i="3" s="1"/>
  <c r="D27" i="3"/>
  <c r="E27" i="3" s="1"/>
  <c r="C48" i="2"/>
  <c r="C63" i="1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D34" i="2"/>
  <c r="E34" i="2" s="1"/>
  <c r="D28" i="2"/>
  <c r="E28" i="2" s="1"/>
  <c r="D29" i="2"/>
  <c r="E29" i="2" s="1"/>
  <c r="D30" i="2"/>
  <c r="E30" i="2" s="1"/>
  <c r="D31" i="2"/>
  <c r="E31" i="2" s="1"/>
  <c r="D27" i="2"/>
  <c r="E27" i="2" s="1"/>
  <c r="C24" i="15"/>
  <c r="E24" i="15" s="1"/>
  <c r="C24" i="14"/>
  <c r="E24" i="14" s="1"/>
  <c r="C24" i="13"/>
  <c r="C24" i="12"/>
  <c r="E24" i="12" s="1"/>
  <c r="C24" i="11"/>
  <c r="E24" i="11" s="1"/>
  <c r="C24" i="10"/>
  <c r="E24" i="10" s="1"/>
  <c r="C24" i="9"/>
  <c r="E24" i="9" s="1"/>
  <c r="C24" i="8"/>
  <c r="E24" i="8" s="1"/>
  <c r="C24" i="7"/>
  <c r="C24" i="6"/>
  <c r="E24" i="6" s="1"/>
  <c r="C24" i="5"/>
  <c r="E24" i="5" s="1"/>
  <c r="C24" i="4"/>
  <c r="E24" i="4" s="1"/>
  <c r="C24" i="3"/>
  <c r="E24" i="3" s="1"/>
  <c r="C24" i="2"/>
  <c r="E24" i="2" s="1"/>
  <c r="E24" i="13"/>
  <c r="C10" i="3"/>
  <c r="C10" i="4"/>
  <c r="C10" i="5"/>
  <c r="C10" i="6"/>
  <c r="C10" i="7"/>
  <c r="C10" i="8"/>
  <c r="C11" i="1"/>
  <c r="C10" i="9"/>
  <c r="C10" i="10"/>
  <c r="C10" i="11"/>
  <c r="C10" i="12"/>
  <c r="C10" i="13"/>
  <c r="C10" i="14"/>
  <c r="C19" i="15"/>
  <c r="C19" i="13"/>
  <c r="C19" i="12"/>
  <c r="C19" i="11"/>
  <c r="C19" i="10"/>
  <c r="C19" i="9"/>
  <c r="C19" i="8"/>
  <c r="C19" i="7"/>
  <c r="C19" i="5"/>
  <c r="C19" i="4"/>
  <c r="C19" i="3"/>
  <c r="C19" i="2"/>
  <c r="D38" i="9" l="1"/>
  <c r="D32" i="10"/>
  <c r="D41" i="10" s="1"/>
  <c r="D32" i="7"/>
  <c r="E32" i="7" s="1"/>
  <c r="D28" i="10"/>
  <c r="D37" i="10" s="1"/>
  <c r="D34" i="9"/>
  <c r="D28" i="7"/>
  <c r="E28" i="7" s="1"/>
  <c r="C24" i="1"/>
  <c r="E24" i="7"/>
  <c r="E11" i="1"/>
  <c r="C19" i="1"/>
  <c r="C10" i="1"/>
  <c r="E32" i="3"/>
  <c r="E32" i="4"/>
  <c r="E32" i="6"/>
  <c r="E32" i="5"/>
  <c r="E32" i="2"/>
  <c r="E49" i="4"/>
  <c r="E49" i="6"/>
  <c r="E49" i="5"/>
  <c r="E49" i="3"/>
  <c r="E48" i="2"/>
  <c r="E49" i="2" s="1"/>
  <c r="D4" i="15"/>
  <c r="E4" i="15" s="1"/>
  <c r="D5" i="15"/>
  <c r="E5" i="15" s="1"/>
  <c r="D6" i="15"/>
  <c r="E6" i="15" s="1"/>
  <c r="D7" i="15"/>
  <c r="E7" i="15" s="1"/>
  <c r="D8" i="15"/>
  <c r="E8" i="15" s="1"/>
  <c r="D9" i="15"/>
  <c r="E9" i="15" s="1"/>
  <c r="D10" i="15"/>
  <c r="E10" i="15" s="1"/>
  <c r="D11" i="15"/>
  <c r="E11" i="15" s="1"/>
  <c r="D13" i="15"/>
  <c r="E13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E20" i="15" s="1"/>
  <c r="D21" i="15"/>
  <c r="E21" i="15" s="1"/>
  <c r="D22" i="15"/>
  <c r="E22" i="15" s="1"/>
  <c r="D4" i="14"/>
  <c r="E4" i="14" s="1"/>
  <c r="D5" i="14"/>
  <c r="E5" i="14" s="1"/>
  <c r="D6" i="14"/>
  <c r="E6" i="14" s="1"/>
  <c r="D7" i="14"/>
  <c r="E7" i="14" s="1"/>
  <c r="D8" i="14"/>
  <c r="E8" i="14" s="1"/>
  <c r="D9" i="14"/>
  <c r="E9" i="14" s="1"/>
  <c r="D10" i="14"/>
  <c r="E10" i="14" s="1"/>
  <c r="D11" i="14"/>
  <c r="E11" i="14" s="1"/>
  <c r="D13" i="14"/>
  <c r="E13" i="14" s="1"/>
  <c r="D15" i="14"/>
  <c r="E15" i="14" s="1"/>
  <c r="D16" i="14"/>
  <c r="E16" i="14" s="1"/>
  <c r="D17" i="14"/>
  <c r="E17" i="14" s="1"/>
  <c r="D18" i="14"/>
  <c r="E18" i="14" s="1"/>
  <c r="D19" i="14"/>
  <c r="E19" i="14" s="1"/>
  <c r="D20" i="14"/>
  <c r="E20" i="14" s="1"/>
  <c r="D21" i="14"/>
  <c r="E21" i="14" s="1"/>
  <c r="D22" i="14"/>
  <c r="E22" i="14" s="1"/>
  <c r="D4" i="13"/>
  <c r="E4" i="13" s="1"/>
  <c r="D5" i="13"/>
  <c r="E5" i="13" s="1"/>
  <c r="D6" i="13"/>
  <c r="E6" i="13" s="1"/>
  <c r="D7" i="13"/>
  <c r="E7" i="13" s="1"/>
  <c r="D8" i="13"/>
  <c r="E8" i="13" s="1"/>
  <c r="D9" i="13"/>
  <c r="E9" i="13" s="1"/>
  <c r="D10" i="13"/>
  <c r="E10" i="13" s="1"/>
  <c r="D11" i="13"/>
  <c r="E11" i="13" s="1"/>
  <c r="D13" i="13"/>
  <c r="E13" i="13" s="1"/>
  <c r="D15" i="13"/>
  <c r="E15" i="13" s="1"/>
  <c r="D16" i="13"/>
  <c r="E16" i="13" s="1"/>
  <c r="D17" i="13"/>
  <c r="E17" i="13" s="1"/>
  <c r="D18" i="13"/>
  <c r="E18" i="13" s="1"/>
  <c r="D19" i="13"/>
  <c r="E19" i="13" s="1"/>
  <c r="D20" i="13"/>
  <c r="E20" i="13" s="1"/>
  <c r="D21" i="13"/>
  <c r="E21" i="13" s="1"/>
  <c r="D22" i="13"/>
  <c r="E22" i="13" s="1"/>
  <c r="D4" i="12"/>
  <c r="E4" i="12" s="1"/>
  <c r="D5" i="12"/>
  <c r="E5" i="12" s="1"/>
  <c r="D6" i="12"/>
  <c r="E6" i="12" s="1"/>
  <c r="D7" i="12"/>
  <c r="E7" i="12" s="1"/>
  <c r="D8" i="12"/>
  <c r="E8" i="12" s="1"/>
  <c r="D9" i="12"/>
  <c r="E9" i="12" s="1"/>
  <c r="D10" i="12"/>
  <c r="E10" i="12" s="1"/>
  <c r="D11" i="12"/>
  <c r="E11" i="12" s="1"/>
  <c r="D13" i="12"/>
  <c r="E13" i="12" s="1"/>
  <c r="D15" i="12"/>
  <c r="E15" i="12" s="1"/>
  <c r="D16" i="12"/>
  <c r="E16" i="12" s="1"/>
  <c r="D17" i="12"/>
  <c r="E17" i="12" s="1"/>
  <c r="D18" i="12"/>
  <c r="E18" i="12" s="1"/>
  <c r="D19" i="12"/>
  <c r="E19" i="12" s="1"/>
  <c r="D20" i="12"/>
  <c r="E20" i="12" s="1"/>
  <c r="D21" i="12"/>
  <c r="E21" i="12" s="1"/>
  <c r="D22" i="12"/>
  <c r="E22" i="12" s="1"/>
  <c r="D4" i="11"/>
  <c r="E4" i="11" s="1"/>
  <c r="D5" i="11"/>
  <c r="E5" i="11" s="1"/>
  <c r="D6" i="11"/>
  <c r="E6" i="11" s="1"/>
  <c r="D7" i="11"/>
  <c r="E7" i="11" s="1"/>
  <c r="D8" i="11"/>
  <c r="E8" i="11" s="1"/>
  <c r="D9" i="11"/>
  <c r="E9" i="11" s="1"/>
  <c r="D10" i="11"/>
  <c r="E10" i="11" s="1"/>
  <c r="D11" i="11"/>
  <c r="E11" i="11" s="1"/>
  <c r="D13" i="11"/>
  <c r="E13" i="11" s="1"/>
  <c r="D15" i="11"/>
  <c r="E15" i="11" s="1"/>
  <c r="D16" i="11"/>
  <c r="E16" i="11" s="1"/>
  <c r="D17" i="11"/>
  <c r="E17" i="11" s="1"/>
  <c r="D18" i="11"/>
  <c r="E18" i="11" s="1"/>
  <c r="D19" i="11"/>
  <c r="E19" i="11" s="1"/>
  <c r="D20" i="11"/>
  <c r="E20" i="11" s="1"/>
  <c r="D21" i="11"/>
  <c r="E21" i="11" s="1"/>
  <c r="D22" i="11"/>
  <c r="E22" i="11" s="1"/>
  <c r="D4" i="10"/>
  <c r="E4" i="10" s="1"/>
  <c r="D5" i="10"/>
  <c r="E5" i="10" s="1"/>
  <c r="D6" i="10"/>
  <c r="E6" i="10" s="1"/>
  <c r="D7" i="10"/>
  <c r="E7" i="10" s="1"/>
  <c r="D8" i="10"/>
  <c r="E8" i="10" s="1"/>
  <c r="D9" i="10"/>
  <c r="E9" i="10" s="1"/>
  <c r="D10" i="10"/>
  <c r="E10" i="10" s="1"/>
  <c r="D11" i="10"/>
  <c r="E11" i="10" s="1"/>
  <c r="D13" i="10"/>
  <c r="E13" i="10" s="1"/>
  <c r="D15" i="10"/>
  <c r="E15" i="10" s="1"/>
  <c r="D16" i="10"/>
  <c r="E16" i="10" s="1"/>
  <c r="D17" i="10"/>
  <c r="E17" i="10" s="1"/>
  <c r="D18" i="10"/>
  <c r="E18" i="10" s="1"/>
  <c r="D19" i="10"/>
  <c r="E19" i="10" s="1"/>
  <c r="D20" i="10"/>
  <c r="E20" i="10" s="1"/>
  <c r="D21" i="10"/>
  <c r="E21" i="10" s="1"/>
  <c r="D22" i="10"/>
  <c r="E22" i="10" s="1"/>
  <c r="D4" i="9"/>
  <c r="E4" i="9" s="1"/>
  <c r="D5" i="9"/>
  <c r="E5" i="9" s="1"/>
  <c r="D6" i="9"/>
  <c r="E6" i="9" s="1"/>
  <c r="D7" i="9"/>
  <c r="E7" i="9" s="1"/>
  <c r="D8" i="9"/>
  <c r="E8" i="9" s="1"/>
  <c r="D9" i="9"/>
  <c r="E9" i="9" s="1"/>
  <c r="D10" i="9"/>
  <c r="E10" i="9" s="1"/>
  <c r="D11" i="9"/>
  <c r="E11" i="9" s="1"/>
  <c r="D13" i="9"/>
  <c r="E13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D21" i="9"/>
  <c r="E21" i="9" s="1"/>
  <c r="D22" i="9"/>
  <c r="E22" i="9" s="1"/>
  <c r="D4" i="8"/>
  <c r="E4" i="8" s="1"/>
  <c r="D5" i="8"/>
  <c r="E5" i="8" s="1"/>
  <c r="D6" i="8"/>
  <c r="E6" i="8" s="1"/>
  <c r="D7" i="8"/>
  <c r="E7" i="8" s="1"/>
  <c r="D8" i="8"/>
  <c r="E8" i="8" s="1"/>
  <c r="D9" i="8"/>
  <c r="E9" i="8" s="1"/>
  <c r="D10" i="8"/>
  <c r="E10" i="8" s="1"/>
  <c r="D11" i="8"/>
  <c r="E11" i="8" s="1"/>
  <c r="D13" i="8"/>
  <c r="E13" i="8" s="1"/>
  <c r="D15" i="8"/>
  <c r="E15" i="8" s="1"/>
  <c r="D16" i="8"/>
  <c r="E16" i="8" s="1"/>
  <c r="D17" i="8"/>
  <c r="E17" i="8" s="1"/>
  <c r="D18" i="8"/>
  <c r="E18" i="8" s="1"/>
  <c r="D19" i="8"/>
  <c r="E19" i="8" s="1"/>
  <c r="D20" i="8"/>
  <c r="E20" i="8" s="1"/>
  <c r="D21" i="8"/>
  <c r="E21" i="8" s="1"/>
  <c r="D22" i="8"/>
  <c r="E22" i="8" s="1"/>
  <c r="E10" i="1" l="1"/>
  <c r="E19" i="1"/>
  <c r="E36" i="1"/>
  <c r="E35" i="1"/>
  <c r="D4" i="7" l="1"/>
  <c r="E4" i="7" s="1"/>
  <c r="D5" i="7"/>
  <c r="E5" i="7" s="1"/>
  <c r="D6" i="7"/>
  <c r="E6" i="7" s="1"/>
  <c r="D7" i="7"/>
  <c r="E7" i="7" s="1"/>
  <c r="D8" i="7"/>
  <c r="E8" i="7" s="1"/>
  <c r="D9" i="7"/>
  <c r="E9" i="7" s="1"/>
  <c r="D10" i="7"/>
  <c r="E10" i="7" s="1"/>
  <c r="D11" i="7"/>
  <c r="E11" i="7" s="1"/>
  <c r="D13" i="7"/>
  <c r="E13" i="7" s="1"/>
  <c r="D15" i="7"/>
  <c r="E15" i="7" s="1"/>
  <c r="D16" i="7"/>
  <c r="E16" i="7" s="1"/>
  <c r="D17" i="7"/>
  <c r="E17" i="7" s="1"/>
  <c r="D18" i="7"/>
  <c r="E18" i="7" s="1"/>
  <c r="D19" i="7"/>
  <c r="E19" i="7" s="1"/>
  <c r="D20" i="7"/>
  <c r="E20" i="7" s="1"/>
  <c r="D21" i="7"/>
  <c r="E21" i="7" s="1"/>
  <c r="D22" i="7"/>
  <c r="E22" i="7" s="1"/>
  <c r="D4" i="6"/>
  <c r="E4" i="6" s="1"/>
  <c r="D5" i="6"/>
  <c r="E5" i="6" s="1"/>
  <c r="D6" i="6"/>
  <c r="E6" i="6" s="1"/>
  <c r="D7" i="6"/>
  <c r="E7" i="6" s="1"/>
  <c r="D8" i="6"/>
  <c r="E8" i="6" s="1"/>
  <c r="D9" i="6"/>
  <c r="E9" i="6" s="1"/>
  <c r="D10" i="6"/>
  <c r="E10" i="6" s="1"/>
  <c r="D11" i="6"/>
  <c r="E11" i="6" s="1"/>
  <c r="D13" i="6"/>
  <c r="E13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3" i="5"/>
  <c r="E13" i="5" s="1"/>
  <c r="D15" i="5"/>
  <c r="E15" i="5" s="1"/>
  <c r="D16" i="5"/>
  <c r="E16" i="5" s="1"/>
  <c r="D17" i="5"/>
  <c r="E17" i="5" s="1"/>
  <c r="D18" i="5"/>
  <c r="E18" i="5" s="1"/>
  <c r="D19" i="5"/>
  <c r="E19" i="5" s="1"/>
  <c r="D20" i="5"/>
  <c r="E20" i="5" s="1"/>
  <c r="D21" i="5"/>
  <c r="E21" i="5" s="1"/>
  <c r="D22" i="5"/>
  <c r="E22" i="5" s="1"/>
  <c r="D4" i="4"/>
  <c r="E4" i="4" s="1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1" i="4"/>
  <c r="E11" i="4" s="1"/>
  <c r="D13" i="4"/>
  <c r="E13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4" i="3"/>
  <c r="E4" i="3" s="1"/>
  <c r="D5" i="3"/>
  <c r="E5" i="3" s="1"/>
  <c r="D6" i="3"/>
  <c r="E6" i="3" s="1"/>
  <c r="D7" i="3"/>
  <c r="E7" i="3" s="1"/>
  <c r="D8" i="3"/>
  <c r="E8" i="3" s="1"/>
  <c r="D9" i="3"/>
  <c r="E9" i="3" s="1"/>
  <c r="D10" i="3"/>
  <c r="E10" i="3" s="1"/>
  <c r="D11" i="3"/>
  <c r="E11" i="3" s="1"/>
  <c r="D13" i="3"/>
  <c r="E13" i="3" s="1"/>
  <c r="D15" i="3"/>
  <c r="E15" i="3" s="1"/>
  <c r="D16" i="3"/>
  <c r="E16" i="3" s="1"/>
  <c r="D17" i="3"/>
  <c r="E17" i="3" s="1"/>
  <c r="D18" i="3"/>
  <c r="E18" i="3" s="1"/>
  <c r="D19" i="3"/>
  <c r="E19" i="3" s="1"/>
  <c r="D20" i="3"/>
  <c r="E20" i="3" s="1"/>
  <c r="D21" i="3"/>
  <c r="E21" i="3" s="1"/>
  <c r="D22" i="3"/>
  <c r="E22" i="3" s="1"/>
  <c r="D4" i="2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3" i="2"/>
  <c r="E13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C50" i="1"/>
  <c r="C49" i="1"/>
  <c r="C43" i="1"/>
  <c r="C44" i="1"/>
  <c r="C45" i="1"/>
  <c r="C46" i="1"/>
  <c r="C42" i="1"/>
  <c r="C32" i="1"/>
  <c r="C29" i="1"/>
  <c r="C27" i="1"/>
  <c r="C26" i="1"/>
  <c r="C4" i="1"/>
  <c r="D30" i="10" l="1"/>
  <c r="D39" i="10" s="1"/>
  <c r="D36" i="9"/>
  <c r="D30" i="7"/>
  <c r="E30" i="7" s="1"/>
  <c r="E47" i="1"/>
  <c r="E64" i="1"/>
  <c r="D3" i="15"/>
  <c r="D3" i="14"/>
  <c r="D3" i="13"/>
  <c r="D3" i="12"/>
  <c r="D3" i="11"/>
  <c r="D3" i="10"/>
  <c r="D27" i="9"/>
  <c r="E27" i="9" s="1"/>
  <c r="D30" i="9"/>
  <c r="E30" i="9" s="1"/>
  <c r="D26" i="9"/>
  <c r="E26" i="9" s="1"/>
  <c r="D3" i="9"/>
  <c r="D3" i="8"/>
  <c r="D3" i="7"/>
  <c r="D3" i="6"/>
  <c r="D3" i="5"/>
  <c r="D3" i="4"/>
  <c r="D3" i="3"/>
  <c r="D3" i="2"/>
  <c r="E36" i="10"/>
  <c r="E37" i="10"/>
  <c r="E38" i="10"/>
  <c r="E39" i="10"/>
  <c r="E40" i="10"/>
  <c r="E41" i="10"/>
  <c r="E42" i="10"/>
  <c r="E35" i="10"/>
  <c r="E27" i="10"/>
  <c r="E28" i="10"/>
  <c r="E29" i="10"/>
  <c r="E30" i="10"/>
  <c r="E31" i="10"/>
  <c r="E32" i="10"/>
  <c r="E33" i="10"/>
  <c r="E26" i="10"/>
  <c r="E33" i="9"/>
  <c r="E34" i="9"/>
  <c r="E35" i="9"/>
  <c r="E36" i="9"/>
  <c r="E37" i="9"/>
  <c r="E38" i="9"/>
  <c r="E39" i="9"/>
  <c r="E32" i="9"/>
  <c r="C33" i="1"/>
  <c r="C31" i="1"/>
  <c r="E31" i="1" s="1"/>
  <c r="C30" i="1"/>
  <c r="E30" i="1" s="1"/>
  <c r="C28" i="1"/>
  <c r="C3" i="1"/>
  <c r="E3" i="1" l="1"/>
  <c r="E4" i="1"/>
  <c r="E3" i="15"/>
  <c r="E3" i="14"/>
  <c r="E3" i="13"/>
  <c r="E3" i="12"/>
  <c r="E3" i="11"/>
  <c r="E25" i="11" s="1"/>
  <c r="E3" i="10"/>
  <c r="E3" i="9"/>
  <c r="E3" i="8"/>
  <c r="E3" i="7"/>
  <c r="E3" i="6"/>
  <c r="E3" i="5"/>
  <c r="E3" i="4"/>
  <c r="E3" i="3"/>
  <c r="E40" i="9" l="1"/>
  <c r="E65" i="9" s="1"/>
  <c r="C75" i="1" s="1"/>
  <c r="E25" i="14"/>
  <c r="E50" i="14" s="1"/>
  <c r="C80" i="1" s="1"/>
  <c r="E50" i="11"/>
  <c r="C77" i="1" s="1"/>
  <c r="E43" i="10"/>
  <c r="E68" i="10" s="1"/>
  <c r="C76" i="1" s="1"/>
  <c r="E25" i="8"/>
  <c r="E50" i="8" s="1"/>
  <c r="C74" i="1" s="1"/>
  <c r="E34" i="7"/>
  <c r="E59" i="7" s="1"/>
  <c r="C73" i="1" s="1"/>
  <c r="E25" i="6"/>
  <c r="E50" i="6" s="1"/>
  <c r="C72" i="1" s="1"/>
  <c r="E25" i="15"/>
  <c r="E50" i="15" s="1"/>
  <c r="C81" i="1" s="1"/>
  <c r="E25" i="13"/>
  <c r="E50" i="13" s="1"/>
  <c r="C79" i="1" s="1"/>
  <c r="E25" i="12"/>
  <c r="E50" i="12" s="1"/>
  <c r="C78" i="1" s="1"/>
  <c r="E25" i="5"/>
  <c r="E50" i="5" s="1"/>
  <c r="C71" i="1" s="1"/>
  <c r="E25" i="4"/>
  <c r="E50" i="4" s="1"/>
  <c r="C70" i="1" s="1"/>
  <c r="E25" i="3"/>
  <c r="E50" i="3" s="1"/>
  <c r="C69" i="1" s="1"/>
  <c r="E40" i="1"/>
  <c r="E65" i="1" s="1"/>
  <c r="E3" i="2"/>
  <c r="E25" i="2" l="1"/>
  <c r="E50" i="2" s="1"/>
  <c r="C68" i="1" s="1"/>
  <c r="C82" i="1" s="1"/>
</calcChain>
</file>

<file path=xl/sharedStrings.xml><?xml version="1.0" encoding="utf-8"?>
<sst xmlns="http://schemas.openxmlformats.org/spreadsheetml/2006/main" count="878" uniqueCount="92">
  <si>
    <t>№</t>
  </si>
  <si>
    <t>Наименование</t>
  </si>
  <si>
    <t>Количество</t>
  </si>
  <si>
    <t>Цена,руб.</t>
  </si>
  <si>
    <t>Сумма, руб</t>
  </si>
  <si>
    <t>Итого:</t>
  </si>
  <si>
    <t>1. Основное оборудование</t>
  </si>
  <si>
    <t>2. Кабельная продукция</t>
  </si>
  <si>
    <t>3. Изделия и материалы</t>
  </si>
  <si>
    <t>Итого по разделу 1</t>
  </si>
  <si>
    <t>Итого по разделу 2</t>
  </si>
  <si>
    <t>Итого по разделу 3</t>
  </si>
  <si>
    <t>Итого по секции</t>
  </si>
  <si>
    <t>Итого за дом</t>
  </si>
  <si>
    <t>Итого за секцию</t>
  </si>
  <si>
    <t>Стоимость</t>
  </si>
  <si>
    <t>Секция 1</t>
  </si>
  <si>
    <t>Секция 2</t>
  </si>
  <si>
    <t>Секция 3</t>
  </si>
  <si>
    <t>Секция 4</t>
  </si>
  <si>
    <t>Секция 5</t>
  </si>
  <si>
    <t>Секция 6</t>
  </si>
  <si>
    <t>Секция 7</t>
  </si>
  <si>
    <t>Секция 8</t>
  </si>
  <si>
    <t>Секция 9</t>
  </si>
  <si>
    <t>Секция 10</t>
  </si>
  <si>
    <t>Секция 11</t>
  </si>
  <si>
    <t>Секция 12</t>
  </si>
  <si>
    <t>Секция 13</t>
  </si>
  <si>
    <t>Секция 14</t>
  </si>
  <si>
    <t>Контроллер сегмента РРОП-И</t>
  </si>
  <si>
    <t>Ретранслятор РР-И-ПРО</t>
  </si>
  <si>
    <t>Пульт управления ПС-И</t>
  </si>
  <si>
    <t>Примечание</t>
  </si>
  <si>
    <t>Блок преобразования интерфейса БПИ RS-И</t>
  </si>
  <si>
    <t>Блок реле БР3-И</t>
  </si>
  <si>
    <t>Блок шлейфов БШС8-И</t>
  </si>
  <si>
    <t>Блок реле БР4-И исп. 1</t>
  </si>
  <si>
    <t>Извещатель магнитоконтактный РИГ-ПРО</t>
  </si>
  <si>
    <t>Коммуникатор Мост IP-И</t>
  </si>
  <si>
    <t>Извещатель пожарный ручной ИПР-ПРО</t>
  </si>
  <si>
    <t>Извещатель пожарный дымовой Аврора-Д-ПРО</t>
  </si>
  <si>
    <t>Извещатель пожарный дымовой с сиреной Аврора-ДС-ПРО</t>
  </si>
  <si>
    <t>Ретранслятор РР-ПРО</t>
  </si>
  <si>
    <t>Блок питания ИВЭПР 24/5</t>
  </si>
  <si>
    <t>Аккумуляторная батарея DTM1217</t>
  </si>
  <si>
    <t>Автономный пожарный дымовой извещатель ИП 212-142</t>
  </si>
  <si>
    <t>Блок реле ИБ-ПРО (беспроводной)</t>
  </si>
  <si>
    <t>Кол-во</t>
  </si>
  <si>
    <t>Эксплуатирующая организация</t>
  </si>
  <si>
    <t>Извещатель пожарный ручной ИПР-55</t>
  </si>
  <si>
    <t>Короб для прокладки кабеля 16х12</t>
  </si>
  <si>
    <t>Кабель на управление оборудованием ВВГнг-FRLS 3х1,5</t>
  </si>
  <si>
    <t>Кабель заземления ПуГВ 1х4</t>
  </si>
  <si>
    <t>Труба ПВХ гибкая д=20мм, легкая с протяжкой</t>
  </si>
  <si>
    <t>Короб для прокладки кабеля 100х40</t>
  </si>
  <si>
    <t>Короб для прокладки кабеля 50х20</t>
  </si>
  <si>
    <t>Металлорукав гибкий 20 мм (внешний 22 мм)</t>
  </si>
  <si>
    <t>Труба стальная ВГП Д=32</t>
  </si>
  <si>
    <t>Баллончик с аэрозолем - имитатор дыма для проверки извещателя</t>
  </si>
  <si>
    <t>Наконечники медные под опрессовку, нелуженые</t>
  </si>
  <si>
    <t>Стяжка кабельная, хомут нейлоновый 200х5, уп. 100 шт.</t>
  </si>
  <si>
    <t>Маркировочные бирки ПВХ, упаковка 100 шт.</t>
  </si>
  <si>
    <t>Маркер несмываемый черный</t>
  </si>
  <si>
    <t>Лента изоляционная черная, белая ПВХ 15х25</t>
  </si>
  <si>
    <t>Дюбель пластиковый с саморезом</t>
  </si>
  <si>
    <t>Скоба металлическая двулапковая для крепежа металлорукава</t>
  </si>
  <si>
    <t>Офис 2</t>
  </si>
  <si>
    <t>Прибор приемно-контрольный ВЭРС-ПК8</t>
  </si>
  <si>
    <t>Извещатель пожарный дымовой ИП212-45</t>
  </si>
  <si>
    <t>Оповещатель светозвуковой Маяк-24КПМ1</t>
  </si>
  <si>
    <t>Кабель для шлейфов сигнализации и оповещения КПСЭнг-FRLS 1х2х0,5</t>
  </si>
  <si>
    <t>Офис 3</t>
  </si>
  <si>
    <t>Офис 1</t>
  </si>
  <si>
    <t>Передача сигнала в ПЧ</t>
  </si>
  <si>
    <t>Объектовая станция "Стрелец-Мониторинг"</t>
  </si>
  <si>
    <t>Офисные помещения и эксплуатирующая организация</t>
  </si>
  <si>
    <t>Оповещатель звуковой Сирена-ПРО</t>
  </si>
  <si>
    <t>Анкерный болт М6х60</t>
  </si>
  <si>
    <t>Шкаф монтажный 800х600х200</t>
  </si>
  <si>
    <t>Извещатель ручной ИПР-55</t>
  </si>
  <si>
    <t>Кабель на контроль оборудования (ПД/ВД) КПСнг-FRLS 1х2х0,5</t>
  </si>
  <si>
    <t>Держатель с защелкой д=20мм</t>
  </si>
  <si>
    <t>Кабель для шлейфов сигнализации и оповещения КПСнг-FRLS 1х2х0,5</t>
  </si>
  <si>
    <t>Держатель с защелкой д=20</t>
  </si>
  <si>
    <t>Кабель питания/управления КПСнг-FRLS 1х2х1</t>
  </si>
  <si>
    <t>Извещатель магнитоконтактный ИО102-2</t>
  </si>
  <si>
    <t>Извещатель магнитоконтактный ИО 102-2</t>
  </si>
  <si>
    <t>Блок управления БУ32-И</t>
  </si>
  <si>
    <t>Кабель на интерфейс S2 КПСЭнг-FRLS 1х2х1</t>
  </si>
  <si>
    <t>Оповещатель Маяк-24-КПМ1</t>
  </si>
  <si>
    <t>Уточнить у поставщика в регионе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</si>
</sst>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16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/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2"/>
  <sheetViews>
    <sheetView tabSelected="1" workbookViewId="0">
      <selection activeCell="E65" sqref="E65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6" bestFit="1" customWidth="1"/>
    <col min="6" max="6" width="22.6640625" customWidth="1"/>
  </cols>
  <sheetData>
    <row r="1" spans="1:6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33</v>
      </c>
    </row>
    <row r="2" spans="1:6" x14ac:dyDescent="0.3">
      <c r="A2" s="29" t="s">
        <v>6</v>
      </c>
      <c r="B2" s="29"/>
      <c r="C2" s="29"/>
      <c r="D2" s="29"/>
      <c r="E2" s="29"/>
      <c r="F2" s="4"/>
    </row>
    <row r="3" spans="1:6" x14ac:dyDescent="0.3">
      <c r="A3" s="7">
        <v>1</v>
      </c>
      <c r="B3" s="5" t="s">
        <v>30</v>
      </c>
      <c r="C3" s="7">
        <f>'Секция 1'!C3+'Секция 2'!C3+'Секция 3'!C3+'Секция 4'!C3+'Секция 5'!C3+'Секция 6'!C3+'Секция 7'!C3+'Секция 8'!C3+'Секция 9'!C3+'Секция 10'!C3+'Секция 11'!C3+'Секция 12'!C3+'Секция 13'!C3+'Секция 14'!C3</f>
        <v>14</v>
      </c>
      <c r="D3" s="8">
        <v>8862</v>
      </c>
      <c r="E3" s="8">
        <f>C3*D3</f>
        <v>124068</v>
      </c>
      <c r="F3" s="14"/>
    </row>
    <row r="4" spans="1:6" x14ac:dyDescent="0.3">
      <c r="A4" s="7">
        <v>2</v>
      </c>
      <c r="B4" s="5" t="s">
        <v>31</v>
      </c>
      <c r="C4" s="7">
        <f>'Секция 1'!C4+'Секция 2'!C4+'Секция 3'!C4+'Секция 4'!C4+'Секция 5'!C4+'Секция 6'!C4+'Секция 7'!C4+'Секция 8'!C4+'Секция 9'!C4+'Секция 10'!C4+'Секция 11'!C4+'Секция 12'!C4+'Секция 13'!C4+'Секция 14'!C4</f>
        <v>14</v>
      </c>
      <c r="D4" s="8">
        <v>15654</v>
      </c>
      <c r="E4" s="8">
        <f t="shared" ref="E4:E24" si="0">C4*D4</f>
        <v>219156</v>
      </c>
      <c r="F4" s="14"/>
    </row>
    <row r="5" spans="1:6" x14ac:dyDescent="0.3">
      <c r="A5" s="7">
        <v>3</v>
      </c>
      <c r="B5" s="6" t="s">
        <v>43</v>
      </c>
      <c r="C5" s="7">
        <f>'Секция 1'!C5+'Секция 2'!C5+'Секция 3'!C5+'Секция 4'!C5+'Секция 5'!C5+'Секция 6'!C5+'Секция 7'!C5+'Секция 8'!C5+'Секция 9'!C5+'Секция 10'!C5+'Секция 11'!C5+'Секция 12'!C5+'Секция 13'!C5+'Секция 14'!C5</f>
        <v>345</v>
      </c>
      <c r="D5" s="10">
        <v>9160.7999999999993</v>
      </c>
      <c r="E5" s="8">
        <f t="shared" si="0"/>
        <v>3160475.9999999995</v>
      </c>
      <c r="F5" s="14"/>
    </row>
    <row r="6" spans="1:6" x14ac:dyDescent="0.3">
      <c r="A6" s="7">
        <v>4</v>
      </c>
      <c r="B6" s="5" t="s">
        <v>32</v>
      </c>
      <c r="C6" s="7">
        <f>'Секция 1'!C6+'Секция 2'!C6+'Секция 3'!C6+'Секция 4'!C6+'Секция 5'!C6+'Секция 6'!C6+'Секция 7'!C6+'Секция 8'!C6+'Секция 9'!C6+'Секция 10'!C6+'Секция 11'!C6+'Секция 12'!C6+'Секция 13'!C6+'Секция 14'!C6</f>
        <v>14</v>
      </c>
      <c r="D6" s="8">
        <v>7622.4</v>
      </c>
      <c r="E6" s="8">
        <f t="shared" si="0"/>
        <v>106713.59999999999</v>
      </c>
      <c r="F6" s="14"/>
    </row>
    <row r="7" spans="1:6" x14ac:dyDescent="0.3">
      <c r="A7" s="7">
        <v>5</v>
      </c>
      <c r="B7" s="5" t="s">
        <v>34</v>
      </c>
      <c r="C7" s="7">
        <f>'Секция 1'!C7+'Секция 2'!C7+'Секция 3'!C7+'Секция 4'!C7+'Секция 5'!C7+'Секция 6'!C7+'Секция 7'!C7+'Секция 8'!C7+'Секция 9'!C7+'Секция 10'!C7+'Секция 11'!C7+'Секция 12'!C7+'Секция 13'!C7+'Секция 14'!C7</f>
        <v>14</v>
      </c>
      <c r="D7" s="8">
        <v>5578.8</v>
      </c>
      <c r="E7" s="8">
        <f t="shared" si="0"/>
        <v>78103.199999999997</v>
      </c>
      <c r="F7" s="14"/>
    </row>
    <row r="8" spans="1:6" x14ac:dyDescent="0.3">
      <c r="A8" s="7">
        <v>6</v>
      </c>
      <c r="B8" s="5" t="s">
        <v>39</v>
      </c>
      <c r="C8" s="7">
        <f>'Секция 1'!C8+'Секция 2'!C8+'Секция 3'!C8+'Секция 4'!C8+'Секция 5'!C8+'Секция 6'!C8+'Секция 7'!C8+'Секция 8'!C8+'Секция 9'!C8+'Секция 10'!C8+'Секция 11'!C8+'Секция 12'!C8+'Секция 13'!C8+'Секция 14'!C8</f>
        <v>14</v>
      </c>
      <c r="D8" s="8">
        <v>15000</v>
      </c>
      <c r="E8" s="8">
        <f t="shared" si="0"/>
        <v>210000</v>
      </c>
      <c r="F8" s="14"/>
    </row>
    <row r="9" spans="1:6" x14ac:dyDescent="0.3">
      <c r="A9" s="7">
        <v>7</v>
      </c>
      <c r="B9" s="5" t="s">
        <v>36</v>
      </c>
      <c r="C9" s="7">
        <f>'Секция 1'!C9+'Секция 2'!C9+'Секция 3'!C9+'Секция 4'!C9+'Секция 5'!C9+'Секция 6'!C9+'Секция 7'!C9+'Секция 8'!C9+'Секция 9'!C9+'Секция 10'!C9+'Секция 11'!C9+'Секция 12'!C9+'Секция 13'!C9+'Секция 14'!C9</f>
        <v>63</v>
      </c>
      <c r="D9" s="8">
        <v>5161.2</v>
      </c>
      <c r="E9" s="8">
        <f t="shared" si="0"/>
        <v>325155.59999999998</v>
      </c>
      <c r="F9" s="14"/>
    </row>
    <row r="10" spans="1:6" x14ac:dyDescent="0.3">
      <c r="A10" s="7">
        <v>8</v>
      </c>
      <c r="B10" s="5" t="s">
        <v>35</v>
      </c>
      <c r="C10" s="7">
        <f>'Секция 1'!C10+'Секция 2'!C10+'Секция 3'!C10+'Секция 4'!C10+'Секция 5'!C10+'Секция 6'!C10+'Секция 7'!C10+'Секция 8'!C10+'Секция 9'!C10+'Секция 10'!C10+'Секция 11'!C10+'Секция 12'!C10+'Секция 13'!C10+'Секция 14'!C10</f>
        <v>701</v>
      </c>
      <c r="D10" s="8">
        <v>6439.2</v>
      </c>
      <c r="E10" s="8">
        <f t="shared" si="0"/>
        <v>4513879.2</v>
      </c>
      <c r="F10" s="14"/>
    </row>
    <row r="11" spans="1:6" x14ac:dyDescent="0.3">
      <c r="A11" s="7">
        <v>9</v>
      </c>
      <c r="B11" s="5" t="s">
        <v>37</v>
      </c>
      <c r="C11" s="7">
        <f>'Секция 1'!C11+'Секция 2'!C11+'Секция 3'!C11+'Секция 4'!C11+'Секция 5'!C11+'Секция 6'!C11+'Секция 7'!C11+'Секция 8'!C11+'Секция 9'!C11+'Секция 10'!C11+'Секция 11'!C11+'Секция 12'!C11+'Секция 13'!C11+'Секция 14'!C11</f>
        <v>61</v>
      </c>
      <c r="D11" s="8">
        <v>6038.4</v>
      </c>
      <c r="E11" s="8">
        <f t="shared" si="0"/>
        <v>368342.39999999997</v>
      </c>
      <c r="F11" s="14"/>
    </row>
    <row r="12" spans="1:6" x14ac:dyDescent="0.3">
      <c r="A12" s="7">
        <v>10</v>
      </c>
      <c r="B12" s="5" t="s">
        <v>88</v>
      </c>
      <c r="C12" s="7">
        <f>'Секция 1'!C12+'Секция 2'!C12+'Секция 3'!C12+'Секция 4'!C12+'Секция 5'!C12+'Секция 6'!C12+'Секция 7'!C12+'Секция 8'!C12+'Секция 9'!C12+'Секция 10'!C12+'Секция 11'!C12+'Секция 12'!C12+'Секция 13'!C12+'Секция 14'!C12</f>
        <v>57</v>
      </c>
      <c r="D12" s="8">
        <v>7141.2</v>
      </c>
      <c r="E12" s="8">
        <f t="shared" si="0"/>
        <v>407048.39999999997</v>
      </c>
      <c r="F12" s="14"/>
    </row>
    <row r="13" spans="1:6" x14ac:dyDescent="0.3">
      <c r="A13" s="7">
        <v>11</v>
      </c>
      <c r="B13" s="5" t="s">
        <v>38</v>
      </c>
      <c r="C13" s="7">
        <f>'Секция 1'!C13+'Секция 2'!C13+'Секция 3'!C13+'Секция 4'!C13+'Секция 5'!C13+'Секция 6'!C13+'Секция 7'!C13+'Секция 8'!C13+'Секция 9'!C13+'Секция 10'!C13+'Секция 11'!C13+'Секция 12'!C13+'Секция 13'!C13+'Секция 14'!C13</f>
        <v>28</v>
      </c>
      <c r="D13" s="8">
        <v>2343.6</v>
      </c>
      <c r="E13" s="8">
        <f t="shared" si="0"/>
        <v>65620.800000000003</v>
      </c>
      <c r="F13" s="14"/>
    </row>
    <row r="14" spans="1:6" ht="27.6" x14ac:dyDescent="0.3">
      <c r="A14" s="7">
        <v>12</v>
      </c>
      <c r="B14" s="5" t="s">
        <v>87</v>
      </c>
      <c r="C14" s="7">
        <f>'Секция 1'!C14+'Секция 2'!C14+'Секция 3'!C14+'Секция 4'!C14+'Секция 5'!C14+'Секция 6'!C14+'Секция 7'!C14+'Секция 8'!C14+'Секция 9'!C14+'Секция 10'!C14+'Секция 11'!C14+'Секция 12'!C14+'Секция 13'!C14+'Секция 14'!C14</f>
        <v>614</v>
      </c>
      <c r="D14" s="23"/>
      <c r="E14" s="23"/>
      <c r="F14" s="49" t="s">
        <v>91</v>
      </c>
    </row>
    <row r="15" spans="1:6" x14ac:dyDescent="0.3">
      <c r="A15" s="7">
        <v>13</v>
      </c>
      <c r="B15" s="5" t="s">
        <v>41</v>
      </c>
      <c r="C15" s="7">
        <f>'Секция 1'!C15+'Секция 2'!C15+'Секция 3'!C15+'Секция 4'!C15+'Секция 5'!C15+'Секция 6'!C15+'Секция 7'!C15+'Секция 8'!C15+'Секция 9'!C15+'Секция 10'!C15+'Секция 11'!C15+'Секция 12'!C15+'Секция 13'!C15+'Секция 14'!C15</f>
        <v>4312</v>
      </c>
      <c r="D15" s="8">
        <v>2121.6</v>
      </c>
      <c r="E15" s="8">
        <f t="shared" si="0"/>
        <v>9148339.1999999993</v>
      </c>
      <c r="F15" s="14"/>
    </row>
    <row r="16" spans="1:6" x14ac:dyDescent="0.3">
      <c r="A16" s="7">
        <v>14</v>
      </c>
      <c r="B16" s="5" t="s">
        <v>42</v>
      </c>
      <c r="C16" s="7">
        <f>'Секция 1'!C16+'Секция 2'!C16+'Секция 3'!C16+'Секция 4'!C16+'Секция 5'!C16+'Секция 6'!C16+'Секция 7'!C16+'Секция 8'!C16+'Секция 9'!C16+'Секция 10'!C16+'Секция 11'!C16+'Секция 12'!C16+'Секция 13'!C16+'Секция 14'!C16</f>
        <v>373</v>
      </c>
      <c r="D16" s="8">
        <v>3760.8</v>
      </c>
      <c r="E16" s="8">
        <f t="shared" si="0"/>
        <v>1402778.4000000001</v>
      </c>
      <c r="F16" s="14"/>
    </row>
    <row r="17" spans="1:6" x14ac:dyDescent="0.3">
      <c r="A17" s="7">
        <v>15</v>
      </c>
      <c r="B17" s="5" t="s">
        <v>77</v>
      </c>
      <c r="C17" s="7">
        <f>'Секция 1'!C17+'Секция 2'!C17+'Секция 3'!C17+'Секция 4'!C17+'Секция 5'!C17+'Секция 6'!C17+'Секция 7'!C17+'Секция 8'!C17+'Секция 9'!C17+'Секция 10'!C17+'Секция 11'!C17+'Секция 12'!C17+'Секция 13'!C17+'Секция 14'!C17</f>
        <v>30</v>
      </c>
      <c r="D17" s="8">
        <v>2980.8</v>
      </c>
      <c r="E17" s="8">
        <f t="shared" si="0"/>
        <v>89424</v>
      </c>
      <c r="F17" s="14"/>
    </row>
    <row r="18" spans="1:6" ht="27.6" x14ac:dyDescent="0.3">
      <c r="A18" s="7">
        <v>16</v>
      </c>
      <c r="B18" s="6" t="s">
        <v>46</v>
      </c>
      <c r="C18" s="7">
        <f>'Секция 1'!C18+'Секция 2'!C18+'Секция 3'!C18+'Секция 4'!C18+'Секция 5'!C18+'Секция 6'!C18+'Секция 7'!C18+'Секция 8'!C18+'Секция 9'!C18+'Секция 10'!C18+'Секция 11'!C18+'Секция 12'!C18+'Секция 13'!C18+'Секция 14'!C18</f>
        <v>4346</v>
      </c>
      <c r="D18" s="23"/>
      <c r="E18" s="23"/>
      <c r="F18" s="49" t="s">
        <v>91</v>
      </c>
    </row>
    <row r="19" spans="1:6" x14ac:dyDescent="0.3">
      <c r="A19" s="7">
        <v>17</v>
      </c>
      <c r="B19" s="5" t="s">
        <v>40</v>
      </c>
      <c r="C19" s="7">
        <f>'Секция 1'!C19+'Секция 2'!C19+'Секция 3'!C19+'Секция 4'!C19+'Секция 5'!C19+'Секция 6'!C19+'Секция 7'!C19+'Секция 8'!C19+'Секция 9'!C19+'Секция 10'!C19+'Секция 11'!C19+'Секция 12'!C19+'Секция 13'!C19+'Секция 14'!C19</f>
        <v>416</v>
      </c>
      <c r="D19" s="8">
        <v>3210</v>
      </c>
      <c r="E19" s="8">
        <f t="shared" si="0"/>
        <v>1335360</v>
      </c>
      <c r="F19" s="14"/>
    </row>
    <row r="20" spans="1:6" ht="27.6" customHeight="1" x14ac:dyDescent="0.3">
      <c r="A20" s="7">
        <v>18</v>
      </c>
      <c r="B20" s="6" t="s">
        <v>79</v>
      </c>
      <c r="C20" s="7">
        <f>'Секция 1'!C20+'Секция 2'!C20+'Секция 3'!C20+'Секция 4'!C20+'Секция 5'!C20+'Секция 6'!C20+'Секция 7'!C20+'Секция 8'!C20+'Секция 9'!C20+'Секция 10'!C20+'Секция 11'!C20+'Секция 12'!C20+'Секция 13'!C20+'Секция 14'!C20</f>
        <v>14</v>
      </c>
      <c r="D20" s="23"/>
      <c r="E20" s="23"/>
      <c r="F20" s="50" t="s">
        <v>91</v>
      </c>
    </row>
    <row r="21" spans="1:6" x14ac:dyDescent="0.3">
      <c r="A21" s="7">
        <v>19</v>
      </c>
      <c r="B21" s="5" t="s">
        <v>44</v>
      </c>
      <c r="C21" s="7">
        <f>'Секция 1'!C21+'Секция 2'!C21+'Секция 3'!C21+'Секция 4'!C21+'Секция 5'!C21+'Секция 6'!C21+'Секция 7'!C21+'Секция 8'!C21+'Секция 9'!C21+'Секция 10'!C21+'Секция 11'!C21+'Секция 12'!C21+'Секция 13'!C21+'Секция 14'!C21</f>
        <v>28</v>
      </c>
      <c r="D21" s="23"/>
      <c r="E21" s="23"/>
      <c r="F21" s="50"/>
    </row>
    <row r="22" spans="1:6" x14ac:dyDescent="0.3">
      <c r="A22" s="7">
        <v>20</v>
      </c>
      <c r="B22" s="5" t="s">
        <v>45</v>
      </c>
      <c r="C22" s="7">
        <f>'Секция 1'!C22+'Секция 2'!C22+'Секция 3'!C22+'Секция 4'!C22+'Секция 5'!C22+'Секция 6'!C22+'Секция 7'!C22+'Секция 8'!C22+'Секция 9'!C22+'Секция 10'!C22+'Секция 11'!C22+'Секция 12'!C22+'Секция 13'!C22+'Секция 14'!C22</f>
        <v>56</v>
      </c>
      <c r="D22" s="23"/>
      <c r="E22" s="23"/>
      <c r="F22" s="50"/>
    </row>
    <row r="23" spans="1:6" x14ac:dyDescent="0.3">
      <c r="A23" s="7">
        <v>21</v>
      </c>
      <c r="B23" s="6" t="s">
        <v>90</v>
      </c>
      <c r="C23" s="9">
        <f>'Секция 1'!C23+'Секция 2'!C23+'Секция 3'!C23+'Секция 4'!C23+'Секция 5'!C23+'Секция 6'!C23+'Секция 7'!C23+'Секция 8'!C23+'Секция 9'!C23+'Секция 10'!C23+'Секция 11'!C23+'Секция 12'!C23+'Секция 13'!C23+'Секция 14'!C23</f>
        <v>403</v>
      </c>
      <c r="D23" s="23"/>
      <c r="E23" s="23"/>
      <c r="F23" s="50"/>
    </row>
    <row r="24" spans="1:6" x14ac:dyDescent="0.3">
      <c r="A24" s="7">
        <v>22</v>
      </c>
      <c r="B24" s="5" t="s">
        <v>80</v>
      </c>
      <c r="C24" s="7">
        <f>'Секция 1'!C24+'Секция 2'!C24+'Секция 3'!C24+'Секция 4'!C24+'Секция 5'!C24+'Секция 6'!C24+'Секция 7'!C24+'Секция 8'!C24+'Секция 9'!C24+'Секция 10'!C24+'Секция 11'!C24+'Секция 12'!C24+'Секция 13'!C24+'Секция 14'!C24</f>
        <v>690</v>
      </c>
      <c r="D24" s="23"/>
      <c r="E24" s="23"/>
      <c r="F24" s="50"/>
    </row>
    <row r="25" spans="1:6" x14ac:dyDescent="0.3">
      <c r="A25" s="29" t="s">
        <v>76</v>
      </c>
      <c r="B25" s="29"/>
      <c r="C25" s="29"/>
      <c r="D25" s="29"/>
      <c r="E25" s="29"/>
      <c r="F25" s="14"/>
    </row>
    <row r="26" spans="1:6" ht="14.4" customHeight="1" x14ac:dyDescent="0.3">
      <c r="A26" s="9">
        <v>1</v>
      </c>
      <c r="B26" s="6" t="s">
        <v>68</v>
      </c>
      <c r="C26" s="26">
        <f>'Секция 6'!C26+'Секция 8'!C32+'Секция 9'!C26+'Секция 9'!C35</f>
        <v>4</v>
      </c>
      <c r="D26" s="48"/>
      <c r="E26" s="48"/>
      <c r="F26" s="51" t="s">
        <v>91</v>
      </c>
    </row>
    <row r="27" spans="1:6" x14ac:dyDescent="0.3">
      <c r="A27" s="9">
        <v>2</v>
      </c>
      <c r="B27" s="6" t="s">
        <v>69</v>
      </c>
      <c r="C27" s="9">
        <f>'Секция 6'!C27+'Секция 8'!C33+'Секция 9'!C27+'Секция 9'!C36</f>
        <v>28</v>
      </c>
      <c r="D27" s="23"/>
      <c r="E27" s="48"/>
      <c r="F27" s="52"/>
    </row>
    <row r="28" spans="1:6" x14ac:dyDescent="0.3">
      <c r="A28" s="9">
        <v>3</v>
      </c>
      <c r="B28" s="6" t="s">
        <v>50</v>
      </c>
      <c r="C28" s="9">
        <f>'Секция 6'!C28+'Секция 8'!C34+'Секция 9'!C28+'Секция 9'!C37</f>
        <v>4</v>
      </c>
      <c r="D28" s="23"/>
      <c r="E28" s="48"/>
      <c r="F28" s="52"/>
    </row>
    <row r="29" spans="1:6" x14ac:dyDescent="0.3">
      <c r="A29" s="9">
        <v>4</v>
      </c>
      <c r="B29" s="6" t="s">
        <v>70</v>
      </c>
      <c r="C29" s="9">
        <f>'Секция 6'!C29+'Секция 8'!C35+'Секция 9'!C29+'Секция 9'!C38</f>
        <v>4</v>
      </c>
      <c r="D29" s="23"/>
      <c r="E29" s="48"/>
      <c r="F29" s="53"/>
    </row>
    <row r="30" spans="1:6" x14ac:dyDescent="0.3">
      <c r="A30" s="9">
        <v>5</v>
      </c>
      <c r="B30" s="6" t="s">
        <v>38</v>
      </c>
      <c r="C30" s="9">
        <f>'Секция 6'!C30+'Секция 8'!C36+'Секция 9'!C30+'Секция 9'!C39</f>
        <v>8</v>
      </c>
      <c r="D30" s="10">
        <f>D13</f>
        <v>2343.6</v>
      </c>
      <c r="E30" s="27">
        <f>C30*D30</f>
        <v>18748.8</v>
      </c>
      <c r="F30" s="13"/>
    </row>
    <row r="31" spans="1:6" x14ac:dyDescent="0.3">
      <c r="A31" s="9">
        <v>6</v>
      </c>
      <c r="B31" s="6" t="s">
        <v>47</v>
      </c>
      <c r="C31" s="9">
        <f>'Секция 6'!C31+'Секция 8'!C37+'Секция 9'!C31+'Секция 9'!C40</f>
        <v>4</v>
      </c>
      <c r="D31" s="10">
        <v>6108</v>
      </c>
      <c r="E31" s="27">
        <f>C31*D31</f>
        <v>24432</v>
      </c>
      <c r="F31" s="13"/>
    </row>
    <row r="32" spans="1:6" ht="27.6" x14ac:dyDescent="0.3">
      <c r="A32" s="9">
        <v>7</v>
      </c>
      <c r="B32" s="16" t="s">
        <v>83</v>
      </c>
      <c r="C32" s="9">
        <f>'Секция 6'!C32+'Секция 8'!C38+'Секция 9'!C32+'Секция 9'!C41</f>
        <v>470</v>
      </c>
      <c r="D32" s="23"/>
      <c r="E32" s="23"/>
      <c r="F32" s="51" t="s">
        <v>91</v>
      </c>
    </row>
    <row r="33" spans="1:6" x14ac:dyDescent="0.3">
      <c r="A33" s="9">
        <v>8</v>
      </c>
      <c r="B33" s="6" t="s">
        <v>51</v>
      </c>
      <c r="C33" s="9">
        <f>'Секция 6'!C33+'Секция 8'!C39+'Секция 9'!C33+'Секция 9'!C42</f>
        <v>470</v>
      </c>
      <c r="D33" s="23"/>
      <c r="E33" s="48"/>
      <c r="F33" s="53"/>
    </row>
    <row r="34" spans="1:6" x14ac:dyDescent="0.3">
      <c r="A34" s="47" t="s">
        <v>74</v>
      </c>
      <c r="B34" s="47"/>
      <c r="C34" s="47"/>
      <c r="D34" s="47"/>
      <c r="E34" s="47"/>
      <c r="F34" s="14"/>
    </row>
    <row r="35" spans="1:6" x14ac:dyDescent="0.3">
      <c r="A35" s="7">
        <v>1</v>
      </c>
      <c r="B35" s="5" t="s">
        <v>30</v>
      </c>
      <c r="C35" s="7">
        <v>1</v>
      </c>
      <c r="D35" s="8">
        <f>D3</f>
        <v>8862</v>
      </c>
      <c r="E35" s="8">
        <f>C35*D35</f>
        <v>8862</v>
      </c>
      <c r="F35" s="14"/>
    </row>
    <row r="36" spans="1:6" x14ac:dyDescent="0.3">
      <c r="A36" s="7">
        <v>2</v>
      </c>
      <c r="B36" s="5" t="s">
        <v>39</v>
      </c>
      <c r="C36" s="7">
        <v>1</v>
      </c>
      <c r="D36" s="8">
        <f>D8</f>
        <v>15000</v>
      </c>
      <c r="E36" s="8">
        <f t="shared" ref="E36:E39" si="1">C36*D36</f>
        <v>15000</v>
      </c>
      <c r="F36" s="14"/>
    </row>
    <row r="37" spans="1:6" x14ac:dyDescent="0.3">
      <c r="A37" s="7">
        <v>3</v>
      </c>
      <c r="B37" s="5" t="s">
        <v>34</v>
      </c>
      <c r="C37" s="7">
        <f>'Секция 8'!C28</f>
        <v>1</v>
      </c>
      <c r="D37" s="8">
        <f>D7</f>
        <v>5578.8</v>
      </c>
      <c r="E37" s="8">
        <f>C37*D37</f>
        <v>5578.8</v>
      </c>
      <c r="F37" s="14"/>
    </row>
    <row r="38" spans="1:6" x14ac:dyDescent="0.3">
      <c r="A38" s="7">
        <v>4</v>
      </c>
      <c r="B38" s="5" t="str">
        <f>B6</f>
        <v>Пульт управления ПС-И</v>
      </c>
      <c r="C38" s="7">
        <f>'Секция 8'!C29</f>
        <v>1</v>
      </c>
      <c r="D38" s="8">
        <f>D6</f>
        <v>7622.4</v>
      </c>
      <c r="E38" s="8">
        <f>C38*D38</f>
        <v>7622.4</v>
      </c>
      <c r="F38" s="14"/>
    </row>
    <row r="39" spans="1:6" ht="27.6" x14ac:dyDescent="0.3">
      <c r="A39" s="7">
        <v>5</v>
      </c>
      <c r="B39" s="6" t="s">
        <v>75</v>
      </c>
      <c r="C39" s="9">
        <v>1</v>
      </c>
      <c r="D39" s="23"/>
      <c r="E39" s="23"/>
      <c r="F39" s="49" t="s">
        <v>91</v>
      </c>
    </row>
    <row r="40" spans="1:6" x14ac:dyDescent="0.3">
      <c r="A40" s="30" t="s">
        <v>9</v>
      </c>
      <c r="B40" s="30"/>
      <c r="C40" s="30"/>
      <c r="D40" s="30"/>
      <c r="E40" s="18">
        <f>SUM(E3:E39)</f>
        <v>21634708.799999997</v>
      </c>
      <c r="F40" s="14"/>
    </row>
    <row r="41" spans="1:6" x14ac:dyDescent="0.3">
      <c r="A41" s="29" t="s">
        <v>7</v>
      </c>
      <c r="B41" s="29"/>
      <c r="C41" s="29"/>
      <c r="D41" s="29"/>
      <c r="E41" s="29"/>
      <c r="F41" s="14"/>
    </row>
    <row r="42" spans="1:6" ht="28.2" x14ac:dyDescent="0.3">
      <c r="A42" s="17">
        <v>1</v>
      </c>
      <c r="B42" s="28" t="s">
        <v>81</v>
      </c>
      <c r="C42" s="9">
        <f>'Секция 1'!C27+'Секция 2'!C27+'Секция 3'!C27+'Секция 4'!C27+'Секция 5'!C27+'Секция 6'!C36+'Секция 7'!C27+'Секция 8'!C42+'Секция 9'!C45+'Секция 10'!C27+'Секция 11'!C27+'Секция 12'!C27+'Секция 13'!C27+'Секция 14'!C27</f>
        <v>9210</v>
      </c>
      <c r="D42" s="23"/>
      <c r="E42" s="23"/>
      <c r="F42" s="50" t="s">
        <v>91</v>
      </c>
    </row>
    <row r="43" spans="1:6" x14ac:dyDescent="0.3">
      <c r="A43" s="17">
        <v>2</v>
      </c>
      <c r="B43" s="28" t="s">
        <v>89</v>
      </c>
      <c r="C43" s="9">
        <f>'Секция 1'!C28+'Секция 2'!C28+'Секция 3'!C28+'Секция 4'!C28+'Секция 5'!C28+'Секция 6'!C37+'Секция 7'!C28+'Секция 8'!C43+'Секция 9'!C46+'Секция 10'!C28+'Секция 11'!C28+'Секция 12'!C28+'Секция 13'!C28+'Секция 14'!C28</f>
        <v>10095</v>
      </c>
      <c r="D43" s="23"/>
      <c r="E43" s="23"/>
      <c r="F43" s="50"/>
    </row>
    <row r="44" spans="1:6" x14ac:dyDescent="0.3">
      <c r="A44" s="17">
        <v>3</v>
      </c>
      <c r="B44" s="28" t="s">
        <v>85</v>
      </c>
      <c r="C44" s="9">
        <f>'Секция 1'!C29+'Секция 2'!C29+'Секция 3'!C29+'Секция 4'!C29+'Секция 5'!C29+'Секция 6'!C38+'Секция 7'!C29+'Секция 8'!C44+'Секция 9'!C47+'Секция 10'!C29+'Секция 11'!C29+'Секция 12'!C29+'Секция 13'!C29+'Секция 14'!C29</f>
        <v>14727</v>
      </c>
      <c r="D44" s="23"/>
      <c r="E44" s="23"/>
      <c r="F44" s="50"/>
    </row>
    <row r="45" spans="1:6" x14ac:dyDescent="0.3">
      <c r="A45" s="17">
        <v>4</v>
      </c>
      <c r="B45" s="28" t="s">
        <v>52</v>
      </c>
      <c r="C45" s="9">
        <f>'Секция 1'!C30+'Секция 2'!C30+'Секция 3'!C30+'Секция 4'!C30+'Секция 5'!C30+'Секция 6'!C39+'Секция 7'!C30+'Секция 8'!C45+'Секция 9'!C48+'Секция 10'!C30+'Секция 11'!C30+'Секция 12'!C30+'Секция 13'!C30+'Секция 14'!C30</f>
        <v>5930</v>
      </c>
      <c r="D45" s="23"/>
      <c r="E45" s="23"/>
      <c r="F45" s="50"/>
    </row>
    <row r="46" spans="1:6" x14ac:dyDescent="0.3">
      <c r="A46" s="17">
        <v>5</v>
      </c>
      <c r="B46" s="28" t="s">
        <v>53</v>
      </c>
      <c r="C46" s="9">
        <f>'Секция 1'!C31+'Секция 2'!C31+'Секция 3'!C31+'Секция 4'!C31+'Секция 5'!C31+'Секция 6'!C40+'Секция 7'!C31+'Секция 8'!C46+'Секция 9'!C49+'Секция 10'!C31+'Секция 11'!C31+'Секция 12'!C31+'Секция 13'!C31+'Секция 14'!C31</f>
        <v>700</v>
      </c>
      <c r="D46" s="23"/>
      <c r="E46" s="23"/>
      <c r="F46" s="50"/>
    </row>
    <row r="47" spans="1:6" x14ac:dyDescent="0.3">
      <c r="A47" s="30" t="s">
        <v>10</v>
      </c>
      <c r="B47" s="30"/>
      <c r="C47" s="30"/>
      <c r="D47" s="30"/>
      <c r="E47" s="54">
        <f>SUM(E42:E46)</f>
        <v>0</v>
      </c>
      <c r="F47" s="14"/>
    </row>
    <row r="48" spans="1:6" x14ac:dyDescent="0.3">
      <c r="A48" s="29" t="s">
        <v>8</v>
      </c>
      <c r="B48" s="29"/>
      <c r="C48" s="29"/>
      <c r="D48" s="29"/>
      <c r="E48" s="29"/>
      <c r="F48" s="14"/>
    </row>
    <row r="49" spans="1:6" x14ac:dyDescent="0.3">
      <c r="A49" s="9">
        <v>1</v>
      </c>
      <c r="B49" s="28" t="s">
        <v>54</v>
      </c>
      <c r="C49" s="9">
        <f>'Секция 1'!C34+'Секция 2'!C34+'Секция 3'!C34+'Секция 4'!C34+'Секция 5'!C34+'Секция 6'!C43+'Секция 7'!C34+'Секция 8'!C49+'Секция 9'!C52+'Секция 10'!C34+'Секция 11'!C34+'Секция 12'!C34+'Секция 13'!C34+'Секция 14'!C34</f>
        <v>20900</v>
      </c>
      <c r="D49" s="48"/>
      <c r="E49" s="48"/>
      <c r="F49" s="50" t="s">
        <v>91</v>
      </c>
    </row>
    <row r="50" spans="1:6" x14ac:dyDescent="0.3">
      <c r="A50" s="9">
        <v>2</v>
      </c>
      <c r="B50" s="28" t="s">
        <v>82</v>
      </c>
      <c r="C50" s="9">
        <f>'Секция 1'!C35+'Секция 2'!C35+'Секция 3'!C35+'Секция 4'!C35+'Секция 5'!C35+'Секция 6'!C44+'Секция 7'!C35+'Секция 8'!C50+'Секция 9'!C53+'Секция 10'!C35+'Секция 11'!C35+'Секция 12'!C35+'Секция 13'!C35+'Секция 14'!C35</f>
        <v>62700</v>
      </c>
      <c r="D50" s="48"/>
      <c r="E50" s="48"/>
      <c r="F50" s="50"/>
    </row>
    <row r="51" spans="1:6" x14ac:dyDescent="0.3">
      <c r="A51" s="9">
        <v>3</v>
      </c>
      <c r="B51" s="28" t="s">
        <v>55</v>
      </c>
      <c r="C51" s="9">
        <f>'Секция 1'!C36+'Секция 2'!C36+'Секция 3'!C36+'Секция 4'!C36+'Секция 5'!C36+'Секция 6'!C45+'Секция 7'!C36+'Секция 8'!C51+'Секция 9'!C54+'Секция 10'!C36+'Секция 11'!C36+'Секция 12'!C36+'Секция 13'!C36+'Секция 14'!C36</f>
        <v>168</v>
      </c>
      <c r="D51" s="48"/>
      <c r="E51" s="48"/>
      <c r="F51" s="50"/>
    </row>
    <row r="52" spans="1:6" x14ac:dyDescent="0.3">
      <c r="A52" s="9">
        <v>4</v>
      </c>
      <c r="B52" s="28" t="s">
        <v>56</v>
      </c>
      <c r="C52" s="9">
        <f>'Секция 1'!C37+'Секция 2'!C37+'Секция 3'!C37+'Секция 4'!C37+'Секция 5'!C37+'Секция 6'!C46+'Секция 7'!C37+'Секция 8'!C52+'Секция 9'!C55+'Секция 10'!C37+'Секция 11'!C37+'Секция 12'!C37+'Секция 13'!C37+'Секция 14'!C37</f>
        <v>98</v>
      </c>
      <c r="D52" s="48"/>
      <c r="E52" s="48"/>
      <c r="F52" s="50"/>
    </row>
    <row r="53" spans="1:6" x14ac:dyDescent="0.3">
      <c r="A53" s="9">
        <v>5</v>
      </c>
      <c r="B53" s="28" t="s">
        <v>57</v>
      </c>
      <c r="C53" s="9">
        <f>'Секция 1'!C38+'Секция 2'!C38+'Секция 3'!C38+'Секция 4'!C38+'Секция 5'!C38+'Секция 6'!C47+'Секция 7'!C38+'Секция 8'!C53+'Секция 9'!C56+'Секция 10'!C38+'Секция 11'!C38+'Секция 12'!C38+'Секция 13'!C38+'Секция 14'!C38</f>
        <v>210</v>
      </c>
      <c r="D53" s="48"/>
      <c r="E53" s="48"/>
      <c r="F53" s="50"/>
    </row>
    <row r="54" spans="1:6" x14ac:dyDescent="0.3">
      <c r="A54" s="9">
        <v>6</v>
      </c>
      <c r="B54" s="28" t="s">
        <v>66</v>
      </c>
      <c r="C54" s="9">
        <f>'Секция 1'!C39+'Секция 2'!C39+'Секция 3'!C39+'Секция 4'!C39+'Секция 5'!C39+'Секция 6'!C48+'Секция 7'!C39+'Секция 8'!C54+'Секция 9'!C57+'Секция 10'!C39+'Секция 11'!C39+'Секция 12'!C39+'Секция 13'!C39+'Секция 14'!C39</f>
        <v>420</v>
      </c>
      <c r="D54" s="48"/>
      <c r="E54" s="48"/>
      <c r="F54" s="50"/>
    </row>
    <row r="55" spans="1:6" x14ac:dyDescent="0.3">
      <c r="A55" s="9">
        <v>7</v>
      </c>
      <c r="B55" s="28" t="s">
        <v>58</v>
      </c>
      <c r="C55" s="9">
        <f>'Секция 1'!C40+'Секция 2'!C40+'Секция 3'!C40+'Секция 4'!C40+'Секция 5'!C40+'Секция 6'!C49+'Секция 7'!C40+'Секция 8'!C55+'Секция 9'!C58+'Секция 10'!C40+'Секция 11'!C40+'Секция 12'!C40+'Секция 13'!C40+'Секция 14'!C40</f>
        <v>980</v>
      </c>
      <c r="D55" s="48"/>
      <c r="E55" s="48"/>
      <c r="F55" s="50"/>
    </row>
    <row r="56" spans="1:6" ht="28.2" x14ac:dyDescent="0.3">
      <c r="A56" s="9">
        <v>8</v>
      </c>
      <c r="B56" s="28" t="s">
        <v>59</v>
      </c>
      <c r="C56" s="9">
        <f>'Секция 1'!C41+'Секция 2'!C41+'Секция 3'!C41+'Секция 4'!C41+'Секция 5'!C41+'Секция 6'!C50+'Секция 7'!C41+'Секция 8'!C56+'Секция 9'!C59+'Секция 10'!C41+'Секция 11'!C41+'Секция 12'!C41+'Секция 13'!C41+'Секция 14'!C41</f>
        <v>14</v>
      </c>
      <c r="D56" s="48"/>
      <c r="E56" s="48"/>
      <c r="F56" s="50"/>
    </row>
    <row r="57" spans="1:6" x14ac:dyDescent="0.3">
      <c r="A57" s="9">
        <v>9</v>
      </c>
      <c r="B57" s="28" t="s">
        <v>78</v>
      </c>
      <c r="C57" s="9">
        <f>'Секция 1'!C42+'Секция 2'!C42+'Секция 3'!C42+'Секция 4'!C42+'Секция 5'!C42+'Секция 6'!C51+'Секция 7'!C42+'Секция 8'!C57+'Секция 9'!C60+'Секция 10'!C42+'Секция 11'!C42+'Секция 12'!C42+'Секция 13'!C42+'Секция 14'!C42</f>
        <v>56</v>
      </c>
      <c r="D57" s="48"/>
      <c r="E57" s="48"/>
      <c r="F57" s="50"/>
    </row>
    <row r="58" spans="1:6" x14ac:dyDescent="0.3">
      <c r="A58" s="9">
        <v>10</v>
      </c>
      <c r="B58" s="28" t="s">
        <v>60</v>
      </c>
      <c r="C58" s="9">
        <f>'Секция 1'!C43+'Секция 2'!C43+'Секция 3'!C43+'Секция 4'!C43+'Секция 5'!C43+'Секция 6'!C52+'Секция 7'!C43+'Секция 8'!C58+'Секция 9'!C61+'Секция 10'!C43+'Секция 11'!C43+'Секция 12'!C43+'Секция 13'!C43+'Секция 14'!C43</f>
        <v>28</v>
      </c>
      <c r="D58" s="48"/>
      <c r="E58" s="48"/>
      <c r="F58" s="50"/>
    </row>
    <row r="59" spans="1:6" x14ac:dyDescent="0.3">
      <c r="A59" s="9">
        <v>11</v>
      </c>
      <c r="B59" s="28" t="s">
        <v>61</v>
      </c>
      <c r="C59" s="9">
        <f>'Секция 1'!C44+'Секция 2'!C44+'Секция 3'!C44+'Секция 4'!C44+'Секция 5'!C44+'Секция 6'!C53+'Секция 7'!C44+'Секция 8'!C59+'Секция 9'!C62+'Секция 10'!C44+'Секция 11'!C44+'Секция 12'!C44+'Секция 13'!C44+'Секция 14'!C44</f>
        <v>28</v>
      </c>
      <c r="D59" s="48"/>
      <c r="E59" s="48"/>
      <c r="F59" s="50"/>
    </row>
    <row r="60" spans="1:6" x14ac:dyDescent="0.3">
      <c r="A60" s="9">
        <v>12</v>
      </c>
      <c r="B60" s="28" t="s">
        <v>62</v>
      </c>
      <c r="C60" s="9">
        <f>'Секция 1'!C45+'Секция 2'!C45+'Секция 3'!C45+'Секция 4'!C45+'Секция 5'!C45+'Секция 6'!C54+'Секция 7'!C45+'Секция 8'!C60+'Секция 9'!C63+'Секция 10'!C45+'Секция 11'!C45+'Секция 12'!C45+'Секция 13'!C45+'Секция 14'!C45</f>
        <v>280</v>
      </c>
      <c r="D60" s="48"/>
      <c r="E60" s="48"/>
      <c r="F60" s="50"/>
    </row>
    <row r="61" spans="1:6" x14ac:dyDescent="0.3">
      <c r="A61" s="9">
        <v>13</v>
      </c>
      <c r="B61" s="28" t="s">
        <v>63</v>
      </c>
      <c r="C61" s="9">
        <f>'Секция 1'!C46+'Секция 2'!C46+'Секция 3'!C46+'Секция 4'!C46+'Секция 5'!C46+'Секция 6'!C55+'Секция 7'!C46+'Секция 8'!C61+'Секция 9'!C64+'Секция 10'!C46+'Секция 11'!C46+'Секция 12'!C46+'Секция 13'!C46+'Секция 14'!C46</f>
        <v>14</v>
      </c>
      <c r="D61" s="48"/>
      <c r="E61" s="48"/>
      <c r="F61" s="50"/>
    </row>
    <row r="62" spans="1:6" x14ac:dyDescent="0.3">
      <c r="A62" s="9">
        <v>14</v>
      </c>
      <c r="B62" s="28" t="s">
        <v>64</v>
      </c>
      <c r="C62" s="9">
        <f>'Секция 1'!C47+'Секция 2'!C47+'Секция 3'!C47+'Секция 4'!C47+'Секция 5'!C47+'Секция 6'!C56+'Секция 7'!C47+'Секция 8'!C62+'Секция 9'!C65+'Секция 10'!C47+'Секция 11'!C47+'Секция 12'!C47+'Секция 13'!C47+'Секция 14'!C47</f>
        <v>42</v>
      </c>
      <c r="D62" s="48"/>
      <c r="E62" s="48"/>
      <c r="F62" s="50"/>
    </row>
    <row r="63" spans="1:6" x14ac:dyDescent="0.3">
      <c r="A63" s="9">
        <v>15</v>
      </c>
      <c r="B63" s="28" t="s">
        <v>65</v>
      </c>
      <c r="C63" s="9">
        <f>'Секция 1'!C48+'Секция 2'!C48+'Секция 3'!C48+'Секция 4'!C48+'Секция 5'!C48+'Секция 6'!C57+'Секция 7'!C48+'Секция 8'!C63+'Секция 9'!C66+'Секция 10'!C48+'Секция 11'!C48+'Секция 12'!C48+'Секция 13'!C48+'Секция 14'!C48</f>
        <v>91100</v>
      </c>
      <c r="D63" s="48"/>
      <c r="E63" s="48"/>
      <c r="F63" s="50"/>
    </row>
    <row r="64" spans="1:6" x14ac:dyDescent="0.3">
      <c r="A64" s="30" t="s">
        <v>11</v>
      </c>
      <c r="B64" s="30"/>
      <c r="C64" s="30"/>
      <c r="D64" s="30"/>
      <c r="E64" s="54">
        <f>SUM(E49:E63)</f>
        <v>0</v>
      </c>
      <c r="F64" s="1"/>
    </row>
    <row r="65" spans="1:6" x14ac:dyDescent="0.3">
      <c r="A65" s="30" t="s">
        <v>13</v>
      </c>
      <c r="B65" s="30"/>
      <c r="C65" s="30"/>
      <c r="D65" s="30"/>
      <c r="E65" s="19">
        <f>E40+E47+E64</f>
        <v>21634708.799999997</v>
      </c>
      <c r="F65" s="1"/>
    </row>
    <row r="67" spans="1:6" x14ac:dyDescent="0.3">
      <c r="B67" s="3" t="s">
        <v>1</v>
      </c>
      <c r="C67" s="3" t="s">
        <v>15</v>
      </c>
    </row>
    <row r="68" spans="1:6" x14ac:dyDescent="0.3">
      <c r="B68" s="2" t="s">
        <v>16</v>
      </c>
      <c r="C68" s="11">
        <f>'Секция 1'!E50</f>
        <v>1579388.4000000001</v>
      </c>
    </row>
    <row r="69" spans="1:6" ht="15" x14ac:dyDescent="0.25">
      <c r="B69" s="2" t="s">
        <v>17</v>
      </c>
      <c r="C69" s="11">
        <f>'Секция 2'!E50</f>
        <v>1579388.4000000001</v>
      </c>
    </row>
    <row r="70" spans="1:6" x14ac:dyDescent="0.3">
      <c r="B70" s="2" t="s">
        <v>18</v>
      </c>
      <c r="C70" s="11">
        <f>'Секция 3'!E50</f>
        <v>1554356.4000000001</v>
      </c>
    </row>
    <row r="71" spans="1:6" x14ac:dyDescent="0.3">
      <c r="B71" s="2" t="s">
        <v>19</v>
      </c>
      <c r="C71" s="11">
        <f>'Секция 4'!E50</f>
        <v>1580788.8</v>
      </c>
    </row>
    <row r="72" spans="1:6" x14ac:dyDescent="0.3">
      <c r="B72" s="2" t="s">
        <v>20</v>
      </c>
      <c r="C72" s="11">
        <f>'Секция 5'!E50</f>
        <v>1579388.4000000001</v>
      </c>
    </row>
    <row r="73" spans="1:6" x14ac:dyDescent="0.3">
      <c r="B73" s="2" t="s">
        <v>21</v>
      </c>
      <c r="C73" s="11">
        <f>'Секция 6'!E59</f>
        <v>1532384.4000000001</v>
      </c>
    </row>
    <row r="74" spans="1:6" x14ac:dyDescent="0.3">
      <c r="B74" s="2" t="s">
        <v>22</v>
      </c>
      <c r="C74" s="11">
        <f>'Секция 7'!E50</f>
        <v>1513544.4000000001</v>
      </c>
    </row>
    <row r="75" spans="1:6" x14ac:dyDescent="0.3">
      <c r="B75" s="2" t="s">
        <v>23</v>
      </c>
      <c r="C75" s="11">
        <f>'Секция 8'!E65</f>
        <v>1497552</v>
      </c>
    </row>
    <row r="76" spans="1:6" x14ac:dyDescent="0.3">
      <c r="B76" s="2" t="s">
        <v>24</v>
      </c>
      <c r="C76" s="11">
        <f>'Секция 9'!E68</f>
        <v>1613619.5999999996</v>
      </c>
    </row>
    <row r="77" spans="1:6" x14ac:dyDescent="0.3">
      <c r="B77" s="2" t="s">
        <v>25</v>
      </c>
      <c r="C77" s="11">
        <f>'Секция 10'!E50</f>
        <v>1579388.4000000001</v>
      </c>
    </row>
    <row r="78" spans="1:6" x14ac:dyDescent="0.3">
      <c r="B78" s="2" t="s">
        <v>26</v>
      </c>
      <c r="C78" s="11">
        <f>'Секция 11'!E50</f>
        <v>1584549.6</v>
      </c>
    </row>
    <row r="79" spans="1:6" x14ac:dyDescent="0.3">
      <c r="B79" s="2" t="s">
        <v>27</v>
      </c>
      <c r="C79" s="11">
        <f>'Секция 12'!E50</f>
        <v>1554356.4000000001</v>
      </c>
    </row>
    <row r="80" spans="1:6" x14ac:dyDescent="0.3">
      <c r="B80" s="2" t="s">
        <v>28</v>
      </c>
      <c r="C80" s="11">
        <f>'Секция 13'!E50</f>
        <v>1582598.4000000001</v>
      </c>
    </row>
    <row r="81" spans="2:3" x14ac:dyDescent="0.3">
      <c r="B81" s="2" t="s">
        <v>29</v>
      </c>
      <c r="C81" s="11">
        <f>'Секция 14'!E50</f>
        <v>1303405.2</v>
      </c>
    </row>
    <row r="82" spans="2:3" x14ac:dyDescent="0.3">
      <c r="B82" s="25" t="s">
        <v>13</v>
      </c>
      <c r="C82" s="19">
        <f>SUM(C68:C81)</f>
        <v>21634708.799999997</v>
      </c>
    </row>
  </sheetData>
  <mergeCells count="14">
    <mergeCell ref="F42:F46"/>
    <mergeCell ref="F49:F63"/>
    <mergeCell ref="F20:F24"/>
    <mergeCell ref="F26:F29"/>
    <mergeCell ref="F32:F33"/>
    <mergeCell ref="A2:E2"/>
    <mergeCell ref="A41:E41"/>
    <mergeCell ref="A48:E48"/>
    <mergeCell ref="A65:D65"/>
    <mergeCell ref="A40:D40"/>
    <mergeCell ref="A47:D47"/>
    <mergeCell ref="A64:D64"/>
    <mergeCell ref="A25:E25"/>
    <mergeCell ref="A34:E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68"/>
  <sheetViews>
    <sheetView topLeftCell="A16" workbookViewId="0">
      <selection activeCell="B23" sqref="B23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44" t="s">
        <v>6</v>
      </c>
      <c r="B2" s="44"/>
      <c r="C2" s="44"/>
      <c r="D2" s="44"/>
      <c r="E2" s="44"/>
    </row>
    <row r="3" spans="1:5" x14ac:dyDescent="0.3">
      <c r="A3" s="7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7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7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7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7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7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7">
        <v>7</v>
      </c>
      <c r="B9" s="5" t="s">
        <v>36</v>
      </c>
      <c r="C9" s="7">
        <v>5</v>
      </c>
      <c r="D9" s="8">
        <f>'Сводная спецификация'!D9</f>
        <v>5161.2</v>
      </c>
      <c r="E9" s="8">
        <f t="shared" si="0"/>
        <v>25806</v>
      </c>
    </row>
    <row r="10" spans="1:5" x14ac:dyDescent="0.3">
      <c r="A10" s="7">
        <v>8</v>
      </c>
      <c r="B10" s="5" t="s">
        <v>35</v>
      </c>
      <c r="C10" s="7">
        <f>52-2</f>
        <v>50</v>
      </c>
      <c r="D10" s="8">
        <f>'Сводная спецификация'!D10</f>
        <v>6439.2</v>
      </c>
      <c r="E10" s="8">
        <f t="shared" si="0"/>
        <v>321960</v>
      </c>
    </row>
    <row r="11" spans="1:5" x14ac:dyDescent="0.3">
      <c r="A11" s="7">
        <v>9</v>
      </c>
      <c r="B11" s="5" t="s">
        <v>37</v>
      </c>
      <c r="C11" s="7">
        <v>6</v>
      </c>
      <c r="D11" s="8">
        <f>'Сводная спецификация'!D11</f>
        <v>6038.4</v>
      </c>
      <c r="E11" s="8">
        <f t="shared" si="0"/>
        <v>36230.399999999994</v>
      </c>
    </row>
    <row r="12" spans="1:5" x14ac:dyDescent="0.3">
      <c r="A12" s="7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7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7">
        <v>12</v>
      </c>
      <c r="B14" s="5" t="s">
        <v>86</v>
      </c>
      <c r="C14" s="7">
        <v>24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7">
        <v>13</v>
      </c>
      <c r="B15" s="5" t="s">
        <v>41</v>
      </c>
      <c r="C15" s="7">
        <v>317</v>
      </c>
      <c r="D15" s="8">
        <f>'Сводная спецификация'!D15</f>
        <v>2121.6</v>
      </c>
      <c r="E15" s="8">
        <f t="shared" si="0"/>
        <v>672547.2</v>
      </c>
    </row>
    <row r="16" spans="1:5" x14ac:dyDescent="0.3">
      <c r="A16" s="7">
        <v>14</v>
      </c>
      <c r="B16" s="5" t="s">
        <v>42</v>
      </c>
      <c r="C16" s="7">
        <v>29</v>
      </c>
      <c r="D16" s="8">
        <f>'Сводная спецификация'!D16</f>
        <v>3760.8</v>
      </c>
      <c r="E16" s="8">
        <f t="shared" si="0"/>
        <v>109063.20000000001</v>
      </c>
    </row>
    <row r="17" spans="1:5" x14ac:dyDescent="0.3">
      <c r="A17" s="7">
        <v>15</v>
      </c>
      <c r="B17" s="5" t="s">
        <v>77</v>
      </c>
      <c r="C17" s="7">
        <v>4</v>
      </c>
      <c r="D17" s="8">
        <f>'Сводная спецификация'!D17</f>
        <v>2980.8</v>
      </c>
      <c r="E17" s="8">
        <f t="shared" si="0"/>
        <v>11923.2</v>
      </c>
    </row>
    <row r="18" spans="1:5" x14ac:dyDescent="0.3">
      <c r="A18" s="7">
        <v>16</v>
      </c>
      <c r="B18" s="6" t="s">
        <v>46</v>
      </c>
      <c r="C18" s="9">
        <v>288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7">
        <v>17</v>
      </c>
      <c r="B19" s="5" t="s">
        <v>40</v>
      </c>
      <c r="C19" s="7">
        <f>81-50</f>
        <v>31</v>
      </c>
      <c r="D19" s="8">
        <f>'Сводная спецификация'!D19</f>
        <v>3210</v>
      </c>
      <c r="E19" s="8">
        <f t="shared" si="0"/>
        <v>99510</v>
      </c>
    </row>
    <row r="20" spans="1:5" x14ac:dyDescent="0.3">
      <c r="A20" s="7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7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7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7">
        <v>21</v>
      </c>
      <c r="B23" s="5" t="str">
        <f>'Сводная спецификация'!B23</f>
        <v>Оповещатель Маяк-24-КПМ1</v>
      </c>
      <c r="C23" s="7">
        <v>31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7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41" t="s">
        <v>67</v>
      </c>
      <c r="B25" s="42"/>
      <c r="C25" s="42"/>
      <c r="D25" s="42"/>
      <c r="E25" s="43"/>
    </row>
    <row r="26" spans="1:5" x14ac:dyDescent="0.3">
      <c r="A26" s="7">
        <v>1</v>
      </c>
      <c r="B26" s="5" t="s">
        <v>68</v>
      </c>
      <c r="C26" s="7">
        <v>1</v>
      </c>
      <c r="D26" s="23">
        <f>'Сводная спецификация'!D26</f>
        <v>0</v>
      </c>
      <c r="E26" s="23">
        <f>C26*D26</f>
        <v>0</v>
      </c>
    </row>
    <row r="27" spans="1:5" x14ac:dyDescent="0.3">
      <c r="A27" s="7">
        <v>2</v>
      </c>
      <c r="B27" s="5" t="s">
        <v>69</v>
      </c>
      <c r="C27" s="7">
        <v>8</v>
      </c>
      <c r="D27" s="23">
        <f>'Сводная спецификация'!D27</f>
        <v>0</v>
      </c>
      <c r="E27" s="23">
        <f t="shared" ref="E27:E33" si="1">C27*D27</f>
        <v>0</v>
      </c>
    </row>
    <row r="28" spans="1:5" x14ac:dyDescent="0.3">
      <c r="A28" s="7">
        <v>3</v>
      </c>
      <c r="B28" s="5" t="s">
        <v>50</v>
      </c>
      <c r="C28" s="7">
        <v>1</v>
      </c>
      <c r="D28" s="23">
        <f>'Сводная спецификация'!D28</f>
        <v>0</v>
      </c>
      <c r="E28" s="23">
        <f t="shared" si="1"/>
        <v>0</v>
      </c>
    </row>
    <row r="29" spans="1:5" x14ac:dyDescent="0.3">
      <c r="A29" s="7">
        <v>4</v>
      </c>
      <c r="B29" s="5" t="s">
        <v>70</v>
      </c>
      <c r="C29" s="7">
        <v>1</v>
      </c>
      <c r="D29" s="23">
        <f>'Сводная спецификация'!D29</f>
        <v>0</v>
      </c>
      <c r="E29" s="23">
        <f t="shared" si="1"/>
        <v>0</v>
      </c>
    </row>
    <row r="30" spans="1:5" x14ac:dyDescent="0.3">
      <c r="A30" s="7">
        <v>5</v>
      </c>
      <c r="B30" s="5" t="s">
        <v>38</v>
      </c>
      <c r="C30" s="7">
        <v>2</v>
      </c>
      <c r="D30" s="8">
        <f>'Сводная спецификация'!D30</f>
        <v>2343.6</v>
      </c>
      <c r="E30" s="8">
        <f t="shared" si="1"/>
        <v>4687.2</v>
      </c>
    </row>
    <row r="31" spans="1:5" x14ac:dyDescent="0.3">
      <c r="A31" s="7">
        <v>6</v>
      </c>
      <c r="B31" s="5" t="s">
        <v>47</v>
      </c>
      <c r="C31" s="7">
        <v>1</v>
      </c>
      <c r="D31" s="8">
        <f>'Сводная спецификация'!D31</f>
        <v>6108</v>
      </c>
      <c r="E31" s="8">
        <f t="shared" si="1"/>
        <v>6108</v>
      </c>
    </row>
    <row r="32" spans="1:5" ht="27.6" x14ac:dyDescent="0.3">
      <c r="A32" s="7">
        <v>7</v>
      </c>
      <c r="B32" s="13" t="s">
        <v>71</v>
      </c>
      <c r="C32" s="7">
        <v>130</v>
      </c>
      <c r="D32" s="23">
        <f>'Сводная спецификация'!D32</f>
        <v>0</v>
      </c>
      <c r="E32" s="23">
        <f t="shared" si="1"/>
        <v>0</v>
      </c>
    </row>
    <row r="33" spans="1:5" x14ac:dyDescent="0.3">
      <c r="A33" s="7">
        <v>8</v>
      </c>
      <c r="B33" s="5" t="s">
        <v>51</v>
      </c>
      <c r="C33" s="7">
        <v>130</v>
      </c>
      <c r="D33" s="23">
        <f>'Сводная спецификация'!D33</f>
        <v>0</v>
      </c>
      <c r="E33" s="23">
        <f t="shared" si="1"/>
        <v>0</v>
      </c>
    </row>
    <row r="34" spans="1:5" x14ac:dyDescent="0.3">
      <c r="A34" s="41" t="s">
        <v>72</v>
      </c>
      <c r="B34" s="42"/>
      <c r="C34" s="42"/>
      <c r="D34" s="42"/>
      <c r="E34" s="43"/>
    </row>
    <row r="35" spans="1:5" x14ac:dyDescent="0.3">
      <c r="A35" s="7">
        <v>1</v>
      </c>
      <c r="B35" s="5" t="s">
        <v>68</v>
      </c>
      <c r="C35" s="7">
        <v>1</v>
      </c>
      <c r="D35" s="48">
        <f>D26</f>
        <v>0</v>
      </c>
      <c r="E35" s="48">
        <f>C35*D35</f>
        <v>0</v>
      </c>
    </row>
    <row r="36" spans="1:5" ht="15" x14ac:dyDescent="0.25">
      <c r="A36" s="7">
        <v>2</v>
      </c>
      <c r="B36" s="5" t="s">
        <v>69</v>
      </c>
      <c r="C36" s="7">
        <v>6</v>
      </c>
      <c r="D36" s="48">
        <f t="shared" ref="D36:D42" si="2">D27</f>
        <v>0</v>
      </c>
      <c r="E36" s="48">
        <f t="shared" ref="E36:E42" si="3">C36*D36</f>
        <v>0</v>
      </c>
    </row>
    <row r="37" spans="1:5" x14ac:dyDescent="0.3">
      <c r="A37" s="7">
        <v>3</v>
      </c>
      <c r="B37" s="5" t="s">
        <v>50</v>
      </c>
      <c r="C37" s="7">
        <v>1</v>
      </c>
      <c r="D37" s="48">
        <f t="shared" si="2"/>
        <v>0</v>
      </c>
      <c r="E37" s="48">
        <f t="shared" si="3"/>
        <v>0</v>
      </c>
    </row>
    <row r="38" spans="1:5" ht="15" x14ac:dyDescent="0.25">
      <c r="A38" s="7">
        <v>4</v>
      </c>
      <c r="B38" s="5" t="s">
        <v>70</v>
      </c>
      <c r="C38" s="7">
        <v>1</v>
      </c>
      <c r="D38" s="48">
        <f t="shared" si="2"/>
        <v>0</v>
      </c>
      <c r="E38" s="48">
        <f t="shared" si="3"/>
        <v>0</v>
      </c>
    </row>
    <row r="39" spans="1:5" ht="15" x14ac:dyDescent="0.25">
      <c r="A39" s="7">
        <v>5</v>
      </c>
      <c r="B39" s="5" t="s">
        <v>38</v>
      </c>
      <c r="C39" s="7">
        <v>2</v>
      </c>
      <c r="D39" s="22">
        <f t="shared" si="2"/>
        <v>2343.6</v>
      </c>
      <c r="E39" s="22">
        <f t="shared" si="3"/>
        <v>4687.2</v>
      </c>
    </row>
    <row r="40" spans="1:5" x14ac:dyDescent="0.3">
      <c r="A40" s="7">
        <v>6</v>
      </c>
      <c r="B40" s="5" t="s">
        <v>47</v>
      </c>
      <c r="C40" s="7">
        <v>1</v>
      </c>
      <c r="D40" s="22">
        <f t="shared" si="2"/>
        <v>6108</v>
      </c>
      <c r="E40" s="22">
        <f t="shared" si="3"/>
        <v>6108</v>
      </c>
    </row>
    <row r="41" spans="1:5" ht="27.6" x14ac:dyDescent="0.3">
      <c r="A41" s="7">
        <v>7</v>
      </c>
      <c r="B41" s="13" t="s">
        <v>71</v>
      </c>
      <c r="C41" s="7">
        <v>120</v>
      </c>
      <c r="D41" s="48">
        <f t="shared" si="2"/>
        <v>0</v>
      </c>
      <c r="E41" s="48">
        <f t="shared" si="3"/>
        <v>0</v>
      </c>
    </row>
    <row r="42" spans="1:5" x14ac:dyDescent="0.3">
      <c r="A42" s="7">
        <v>8</v>
      </c>
      <c r="B42" s="5" t="s">
        <v>51</v>
      </c>
      <c r="C42" s="7">
        <v>120</v>
      </c>
      <c r="D42" s="48">
        <f t="shared" si="2"/>
        <v>0</v>
      </c>
      <c r="E42" s="48">
        <f t="shared" si="3"/>
        <v>0</v>
      </c>
    </row>
    <row r="43" spans="1:5" x14ac:dyDescent="0.3">
      <c r="A43" s="31" t="s">
        <v>9</v>
      </c>
      <c r="B43" s="32"/>
      <c r="C43" s="32"/>
      <c r="D43" s="33"/>
      <c r="E43" s="18">
        <f>SUM(SUM(E3:E24,E26:E33,E35:E42))</f>
        <v>1613619.5999999996</v>
      </c>
    </row>
    <row r="44" spans="1:5" x14ac:dyDescent="0.3">
      <c r="A44" s="29" t="s">
        <v>7</v>
      </c>
      <c r="B44" s="29"/>
      <c r="C44" s="29"/>
      <c r="D44" s="29"/>
      <c r="E44" s="29"/>
    </row>
    <row r="45" spans="1:5" ht="28.2" x14ac:dyDescent="0.3">
      <c r="A45" s="14">
        <v>1</v>
      </c>
      <c r="B45" s="4" t="s">
        <v>81</v>
      </c>
      <c r="C45" s="14">
        <v>545</v>
      </c>
      <c r="D45" s="23">
        <f>'Сводная спецификация'!D42</f>
        <v>0</v>
      </c>
      <c r="E45" s="23">
        <f>C45*D45</f>
        <v>0</v>
      </c>
    </row>
    <row r="46" spans="1:5" x14ac:dyDescent="0.3">
      <c r="A46" s="14">
        <v>2</v>
      </c>
      <c r="B46" s="4" t="s">
        <v>89</v>
      </c>
      <c r="C46" s="14">
        <v>750</v>
      </c>
      <c r="D46" s="23">
        <f>'Сводная спецификация'!D43</f>
        <v>0</v>
      </c>
      <c r="E46" s="23">
        <f t="shared" ref="E46:E49" si="4">C46*D46</f>
        <v>0</v>
      </c>
    </row>
    <row r="47" spans="1:5" x14ac:dyDescent="0.3">
      <c r="A47" s="14">
        <v>3</v>
      </c>
      <c r="B47" s="4" t="s">
        <v>85</v>
      </c>
      <c r="C47" s="14">
        <v>970</v>
      </c>
      <c r="D47" s="23">
        <f>'Сводная спецификация'!D44</f>
        <v>0</v>
      </c>
      <c r="E47" s="23">
        <f t="shared" si="4"/>
        <v>0</v>
      </c>
    </row>
    <row r="48" spans="1:5" x14ac:dyDescent="0.3">
      <c r="A48" s="14">
        <v>4</v>
      </c>
      <c r="B48" s="4" t="s">
        <v>52</v>
      </c>
      <c r="C48" s="14">
        <v>420</v>
      </c>
      <c r="D48" s="23">
        <f>'Сводная спецификация'!D45</f>
        <v>0</v>
      </c>
      <c r="E48" s="23">
        <f t="shared" si="4"/>
        <v>0</v>
      </c>
    </row>
    <row r="49" spans="1:5" x14ac:dyDescent="0.3">
      <c r="A49" s="14">
        <v>5</v>
      </c>
      <c r="B49" s="4" t="s">
        <v>53</v>
      </c>
      <c r="C49" s="14">
        <v>50</v>
      </c>
      <c r="D49" s="23">
        <f>'Сводная спецификация'!D46</f>
        <v>0</v>
      </c>
      <c r="E49" s="23">
        <f t="shared" si="4"/>
        <v>0</v>
      </c>
    </row>
    <row r="50" spans="1:5" x14ac:dyDescent="0.3">
      <c r="A50" s="31" t="s">
        <v>10</v>
      </c>
      <c r="B50" s="32"/>
      <c r="C50" s="32"/>
      <c r="D50" s="33"/>
      <c r="E50" s="18">
        <f>SUM(E45:E49)</f>
        <v>0</v>
      </c>
    </row>
    <row r="51" spans="1:5" x14ac:dyDescent="0.3">
      <c r="A51" s="29" t="s">
        <v>8</v>
      </c>
      <c r="B51" s="29"/>
      <c r="C51" s="29"/>
      <c r="D51" s="29"/>
      <c r="E51" s="29"/>
    </row>
    <row r="52" spans="1:5" x14ac:dyDescent="0.3">
      <c r="A52" s="14">
        <v>1</v>
      </c>
      <c r="B52" s="4" t="s">
        <v>54</v>
      </c>
      <c r="C52" s="14">
        <v>1300</v>
      </c>
      <c r="D52" s="55">
        <f>'Сводная спецификация'!D49</f>
        <v>0</v>
      </c>
      <c r="E52" s="55">
        <f>C52*D52</f>
        <v>0</v>
      </c>
    </row>
    <row r="53" spans="1:5" x14ac:dyDescent="0.3">
      <c r="A53" s="14">
        <v>2</v>
      </c>
      <c r="B53" s="4" t="s">
        <v>84</v>
      </c>
      <c r="C53" s="14">
        <f>C52*3</f>
        <v>3900</v>
      </c>
      <c r="D53" s="55">
        <f>'Сводная спецификация'!D50</f>
        <v>0</v>
      </c>
      <c r="E53" s="55">
        <f t="shared" ref="E53:E66" si="5">C53*D53</f>
        <v>0</v>
      </c>
    </row>
    <row r="54" spans="1:5" x14ac:dyDescent="0.3">
      <c r="A54" s="14">
        <v>3</v>
      </c>
      <c r="B54" s="4" t="s">
        <v>55</v>
      </c>
      <c r="C54" s="14">
        <v>12</v>
      </c>
      <c r="D54" s="55">
        <f>'Сводная спецификация'!D51</f>
        <v>0</v>
      </c>
      <c r="E54" s="55">
        <f t="shared" si="5"/>
        <v>0</v>
      </c>
    </row>
    <row r="55" spans="1:5" x14ac:dyDescent="0.3">
      <c r="A55" s="14">
        <v>4</v>
      </c>
      <c r="B55" s="4" t="s">
        <v>56</v>
      </c>
      <c r="C55" s="14">
        <v>7</v>
      </c>
      <c r="D55" s="55">
        <f>'Сводная спецификация'!D52</f>
        <v>0</v>
      </c>
      <c r="E55" s="55">
        <f t="shared" si="5"/>
        <v>0</v>
      </c>
    </row>
    <row r="56" spans="1:5" x14ac:dyDescent="0.3">
      <c r="A56" s="14">
        <v>5</v>
      </c>
      <c r="B56" s="4" t="s">
        <v>57</v>
      </c>
      <c r="C56" s="14">
        <v>15</v>
      </c>
      <c r="D56" s="55">
        <f>'Сводная спецификация'!D53</f>
        <v>0</v>
      </c>
      <c r="E56" s="55">
        <f t="shared" si="5"/>
        <v>0</v>
      </c>
    </row>
    <row r="57" spans="1:5" x14ac:dyDescent="0.3">
      <c r="A57" s="14">
        <v>6</v>
      </c>
      <c r="B57" s="4" t="s">
        <v>66</v>
      </c>
      <c r="C57" s="14">
        <v>30</v>
      </c>
      <c r="D57" s="55">
        <f>'Сводная спецификация'!D54</f>
        <v>0</v>
      </c>
      <c r="E57" s="55">
        <f t="shared" si="5"/>
        <v>0</v>
      </c>
    </row>
    <row r="58" spans="1:5" x14ac:dyDescent="0.3">
      <c r="A58" s="14">
        <v>7</v>
      </c>
      <c r="B58" s="4" t="s">
        <v>58</v>
      </c>
      <c r="C58" s="14">
        <v>70</v>
      </c>
      <c r="D58" s="55">
        <f>'Сводная спецификация'!D55</f>
        <v>0</v>
      </c>
      <c r="E58" s="55">
        <f t="shared" si="5"/>
        <v>0</v>
      </c>
    </row>
    <row r="59" spans="1:5" ht="28.2" x14ac:dyDescent="0.3">
      <c r="A59" s="14">
        <v>8</v>
      </c>
      <c r="B59" s="4" t="s">
        <v>59</v>
      </c>
      <c r="C59" s="14">
        <v>1</v>
      </c>
      <c r="D59" s="55">
        <f>'Сводная спецификация'!D56</f>
        <v>0</v>
      </c>
      <c r="E59" s="55">
        <f t="shared" si="5"/>
        <v>0</v>
      </c>
    </row>
    <row r="60" spans="1:5" x14ac:dyDescent="0.3">
      <c r="A60" s="14">
        <v>9</v>
      </c>
      <c r="B60" s="4" t="s">
        <v>78</v>
      </c>
      <c r="C60" s="14">
        <v>4</v>
      </c>
      <c r="D60" s="55">
        <f>'Сводная спецификация'!D57</f>
        <v>0</v>
      </c>
      <c r="E60" s="55">
        <f t="shared" si="5"/>
        <v>0</v>
      </c>
    </row>
    <row r="61" spans="1:5" x14ac:dyDescent="0.3">
      <c r="A61" s="14">
        <v>10</v>
      </c>
      <c r="B61" s="4" t="s">
        <v>60</v>
      </c>
      <c r="C61" s="14">
        <v>2</v>
      </c>
      <c r="D61" s="55">
        <f>'Сводная спецификация'!D58</f>
        <v>0</v>
      </c>
      <c r="E61" s="55">
        <f t="shared" si="5"/>
        <v>0</v>
      </c>
    </row>
    <row r="62" spans="1:5" x14ac:dyDescent="0.3">
      <c r="A62" s="14">
        <v>11</v>
      </c>
      <c r="B62" s="4" t="s">
        <v>61</v>
      </c>
      <c r="C62" s="14">
        <v>2</v>
      </c>
      <c r="D62" s="55">
        <f>'Сводная спецификация'!D59</f>
        <v>0</v>
      </c>
      <c r="E62" s="55">
        <f t="shared" si="5"/>
        <v>0</v>
      </c>
    </row>
    <row r="63" spans="1:5" x14ac:dyDescent="0.3">
      <c r="A63" s="14">
        <v>12</v>
      </c>
      <c r="B63" s="4" t="s">
        <v>62</v>
      </c>
      <c r="C63" s="14">
        <v>20</v>
      </c>
      <c r="D63" s="55">
        <f>'Сводная спецификация'!D60</f>
        <v>0</v>
      </c>
      <c r="E63" s="55">
        <f t="shared" si="5"/>
        <v>0</v>
      </c>
    </row>
    <row r="64" spans="1:5" x14ac:dyDescent="0.3">
      <c r="A64" s="14">
        <v>13</v>
      </c>
      <c r="B64" s="4" t="s">
        <v>63</v>
      </c>
      <c r="C64" s="14">
        <v>1</v>
      </c>
      <c r="D64" s="55">
        <f>'Сводная спецификация'!D61</f>
        <v>0</v>
      </c>
      <c r="E64" s="55">
        <f t="shared" si="5"/>
        <v>0</v>
      </c>
    </row>
    <row r="65" spans="1:5" x14ac:dyDescent="0.3">
      <c r="A65" s="14">
        <v>14</v>
      </c>
      <c r="B65" s="4" t="s">
        <v>64</v>
      </c>
      <c r="C65" s="14">
        <v>3</v>
      </c>
      <c r="D65" s="55">
        <f>'Сводная спецификация'!D62</f>
        <v>0</v>
      </c>
      <c r="E65" s="55">
        <f t="shared" si="5"/>
        <v>0</v>
      </c>
    </row>
    <row r="66" spans="1:5" x14ac:dyDescent="0.3">
      <c r="A66" s="14">
        <v>15</v>
      </c>
      <c r="B66" s="4" t="s">
        <v>65</v>
      </c>
      <c r="C66" s="14">
        <f>2000+C53</f>
        <v>5900</v>
      </c>
      <c r="D66" s="55">
        <f>'Сводная спецификация'!D63</f>
        <v>0</v>
      </c>
      <c r="E66" s="55">
        <f t="shared" si="5"/>
        <v>0</v>
      </c>
    </row>
    <row r="67" spans="1:5" x14ac:dyDescent="0.3">
      <c r="A67" s="31" t="s">
        <v>11</v>
      </c>
      <c r="B67" s="32"/>
      <c r="C67" s="32"/>
      <c r="D67" s="33"/>
      <c r="E67" s="18">
        <f>SUM(E52:E66)</f>
        <v>0</v>
      </c>
    </row>
    <row r="68" spans="1:5" x14ac:dyDescent="0.3">
      <c r="A68" s="30" t="s">
        <v>14</v>
      </c>
      <c r="B68" s="30"/>
      <c r="C68" s="30"/>
      <c r="D68" s="30"/>
      <c r="E68" s="19">
        <f>E43+E50+E67</f>
        <v>1613619.5999999996</v>
      </c>
    </row>
  </sheetData>
  <mergeCells count="9">
    <mergeCell ref="A2:E2"/>
    <mergeCell ref="A44:E44"/>
    <mergeCell ref="A51:E51"/>
    <mergeCell ref="A68:D68"/>
    <mergeCell ref="A43:D43"/>
    <mergeCell ref="A50:D50"/>
    <mergeCell ref="A67:D67"/>
    <mergeCell ref="A25:E25"/>
    <mergeCell ref="A34:E3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0"/>
  <sheetViews>
    <sheetView topLeftCell="A13" zoomScaleNormal="100" workbookViewId="0">
      <selection activeCell="A3" sqref="A3:A24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1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2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2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2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2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2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2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369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f>80-50</f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'Секция 1'!B23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2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1579388.4000000001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960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5</v>
      </c>
      <c r="B50" s="30"/>
      <c r="C50" s="30"/>
      <c r="D50" s="30"/>
      <c r="E50" s="19">
        <f>E25+E32+E49</f>
        <v>1579388.4000000001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0"/>
  <sheetViews>
    <sheetView workbookViewId="0">
      <selection activeCell="A3" sqref="A3:A24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2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5</v>
      </c>
      <c r="D9" s="8">
        <f>'Сводная спецификация'!D9</f>
        <v>5161.2</v>
      </c>
      <c r="E9" s="8">
        <f t="shared" si="0"/>
        <v>25806</v>
      </c>
    </row>
    <row r="10" spans="1:5" x14ac:dyDescent="0.3">
      <c r="A10" s="2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2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2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2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2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369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f>80-50</f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2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1584549.6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790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1464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1600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4800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v>7200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45"/>
      <c r="C49" s="45"/>
      <c r="D49" s="46"/>
      <c r="E49" s="18">
        <f>SUM(E34:E48)</f>
        <v>0</v>
      </c>
    </row>
    <row r="50" spans="1:5" x14ac:dyDescent="0.3">
      <c r="A50" s="30" t="s">
        <v>14</v>
      </c>
      <c r="B50" s="30"/>
      <c r="C50" s="30"/>
      <c r="D50" s="30"/>
      <c r="E50" s="19">
        <f>E25+E32+E49</f>
        <v>1584549.6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0"/>
  <sheetViews>
    <sheetView workbookViewId="0">
      <selection activeCell="B12" sqref="B12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2" si="0">C4*D4</f>
        <v>15654</v>
      </c>
    </row>
    <row r="5" spans="1:5" x14ac:dyDescent="0.3">
      <c r="A5" s="2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2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2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2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2">
        <v>13</v>
      </c>
      <c r="B15" s="5" t="s">
        <v>41</v>
      </c>
      <c r="C15" s="7">
        <v>317</v>
      </c>
      <c r="D15" s="8">
        <f>'Сводная спецификация'!D15</f>
        <v>2121.6</v>
      </c>
      <c r="E15" s="8">
        <f t="shared" si="0"/>
        <v>672547.2</v>
      </c>
    </row>
    <row r="16" spans="1:5" x14ac:dyDescent="0.3">
      <c r="A16" s="2">
        <v>14</v>
      </c>
      <c r="B16" s="5" t="s">
        <v>42</v>
      </c>
      <c r="C16" s="7">
        <v>26</v>
      </c>
      <c r="D16" s="8">
        <f>'Сводная спецификация'!D16</f>
        <v>3760.8</v>
      </c>
      <c r="E16" s="8">
        <f t="shared" si="0"/>
        <v>97780.800000000003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313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f>78-50</f>
        <v>28</v>
      </c>
      <c r="D19" s="8">
        <f>'Сводная спецификация'!D19</f>
        <v>3210</v>
      </c>
      <c r="E19" s="8">
        <f t="shared" si="0"/>
        <v>89880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'Сводная спецификация'!B23</f>
        <v>Оповещатель Маяк-24-КПМ1</v>
      </c>
      <c r="C23" s="7">
        <v>28</v>
      </c>
      <c r="D23" s="23">
        <f>'Сводная спецификация'!D23</f>
        <v>0</v>
      </c>
      <c r="E23" s="23">
        <f t="shared" ref="E23:E24" si="1">C23*D23</f>
        <v>0</v>
      </c>
    </row>
    <row r="24" spans="1:5" x14ac:dyDescent="0.3">
      <c r="A24" s="2">
        <v>22</v>
      </c>
      <c r="B24" s="5" t="s">
        <v>80</v>
      </c>
      <c r="C24" s="7">
        <f>2*25</f>
        <v>50</v>
      </c>
      <c r="D24" s="23">
        <v>0</v>
      </c>
      <c r="E24" s="23">
        <f t="shared" si="1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1554356.4000000001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23">
        <f>'Сводная спецификация'!D43</f>
        <v>0</v>
      </c>
      <c r="E28" s="23">
        <f t="shared" ref="E28:E31" si="2">C28*D28</f>
        <v>0</v>
      </c>
    </row>
    <row r="29" spans="1:5" x14ac:dyDescent="0.3">
      <c r="A29" s="14">
        <v>3</v>
      </c>
      <c r="B29" s="4" t="s">
        <v>85</v>
      </c>
      <c r="C29" s="14">
        <v>950</v>
      </c>
      <c r="D29" s="23">
        <f>'Сводная спецификация'!D44</f>
        <v>0</v>
      </c>
      <c r="E29" s="23">
        <f t="shared" si="2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2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2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3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3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3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3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3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3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3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3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3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3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3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3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3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3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14</v>
      </c>
      <c r="B50" s="30"/>
      <c r="C50" s="30"/>
      <c r="D50" s="30"/>
      <c r="E50" s="19">
        <f>E25+E32+E49</f>
        <v>1554356.4000000001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50"/>
  <sheetViews>
    <sheetView topLeftCell="A13" workbookViewId="0">
      <selection activeCell="D34" sqref="D34:E48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2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2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2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2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2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2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393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v>31</v>
      </c>
      <c r="D19" s="8">
        <f>'Сводная спецификация'!D19</f>
        <v>3210</v>
      </c>
      <c r="E19" s="8">
        <f t="shared" si="0"/>
        <v>99510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2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1582598.4000000001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1016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1" t="s">
        <v>14</v>
      </c>
      <c r="B50" s="32"/>
      <c r="C50" s="32"/>
      <c r="D50" s="33"/>
      <c r="E50" s="19">
        <f>E25+E32+E49</f>
        <v>1582598.4000000001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0"/>
  <sheetViews>
    <sheetView zoomScale="98" zoomScaleNormal="98" workbookViewId="0">
      <selection activeCell="A3" sqref="A3:A24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88671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2">
        <v>3</v>
      </c>
      <c r="B5" s="6" t="s">
        <v>43</v>
      </c>
      <c r="C5" s="9">
        <v>20</v>
      </c>
      <c r="D5" s="8">
        <f>'Сводная спецификация'!D5</f>
        <v>9160.7999999999993</v>
      </c>
      <c r="E5" s="8">
        <f t="shared" si="0"/>
        <v>183216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2">
        <v>8</v>
      </c>
      <c r="B10" s="5" t="s">
        <v>35</v>
      </c>
      <c r="C10" s="7">
        <v>41</v>
      </c>
      <c r="D10" s="8">
        <f>'Сводная спецификация'!D10</f>
        <v>6439.2</v>
      </c>
      <c r="E10" s="8">
        <f t="shared" si="0"/>
        <v>264007.2</v>
      </c>
    </row>
    <row r="11" spans="1:5" x14ac:dyDescent="0.3">
      <c r="A11" s="2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2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v>38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2">
        <v>13</v>
      </c>
      <c r="B15" s="5" t="s">
        <v>41</v>
      </c>
      <c r="C15" s="7">
        <v>259</v>
      </c>
      <c r="D15" s="8">
        <f>'Сводная спецификация'!D15</f>
        <v>2121.6</v>
      </c>
      <c r="E15" s="8">
        <f t="shared" si="0"/>
        <v>549494.4</v>
      </c>
    </row>
    <row r="16" spans="1:5" x14ac:dyDescent="0.3">
      <c r="A16" s="2">
        <v>14</v>
      </c>
      <c r="B16" s="5" t="s">
        <v>42</v>
      </c>
      <c r="C16" s="7">
        <v>23</v>
      </c>
      <c r="D16" s="8">
        <f>'Сводная спецификация'!D16</f>
        <v>3760.8</v>
      </c>
      <c r="E16" s="8">
        <f t="shared" si="0"/>
        <v>86498.400000000009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273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f>66-40</f>
        <v>26</v>
      </c>
      <c r="D19" s="8">
        <f>'Сводная спецификация'!D19</f>
        <v>3210</v>
      </c>
      <c r="E19" s="8">
        <f t="shared" si="0"/>
        <v>83460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'Сводная спецификация'!B23</f>
        <v>Оповещатель Маяк-24-КПМ1</v>
      </c>
      <c r="C23" s="7">
        <v>25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2">
        <v>22</v>
      </c>
      <c r="B24" s="5" t="s">
        <v>80</v>
      </c>
      <c r="C24" s="7">
        <f>2*20</f>
        <v>40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1303405.2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570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f>625</f>
        <v>625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905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380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12</v>
      </c>
      <c r="B50" s="30"/>
      <c r="C50" s="30"/>
      <c r="D50" s="30"/>
      <c r="E50" s="19">
        <f>E25+E32+E49</f>
        <v>1303405.2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0"/>
  <sheetViews>
    <sheetView topLeftCell="A10" workbookViewId="0">
      <selection activeCell="E44" sqref="E44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7.88671875" bestFit="1" customWidth="1"/>
    <col min="4" max="4" width="16.6640625" customWidth="1"/>
    <col min="5" max="5" width="16.88671875" customWidth="1"/>
  </cols>
  <sheetData>
    <row r="1" spans="1:5" x14ac:dyDescent="0.3">
      <c r="A1" s="12" t="s">
        <v>0</v>
      </c>
      <c r="B1" s="12" t="s">
        <v>1</v>
      </c>
      <c r="C1" s="12" t="s">
        <v>48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7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7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2" si="0">C4*D4</f>
        <v>15654</v>
      </c>
    </row>
    <row r="5" spans="1:5" x14ac:dyDescent="0.3">
      <c r="A5" s="7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7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7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7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7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7">
        <v>8</v>
      </c>
      <c r="B10" s="5" t="s">
        <v>35</v>
      </c>
      <c r="C10" s="7"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7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7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7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7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>C14*D14</f>
        <v>0</v>
      </c>
    </row>
    <row r="15" spans="1:5" x14ac:dyDescent="0.3">
      <c r="A15" s="7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7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7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7">
        <v>16</v>
      </c>
      <c r="B18" s="6" t="s">
        <v>46</v>
      </c>
      <c r="C18" s="9">
        <v>369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7">
        <v>17</v>
      </c>
      <c r="B19" s="5" t="s">
        <v>40</v>
      </c>
      <c r="C19" s="7">
        <f>80-50</f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7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7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7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7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>C23*D23</f>
        <v>0</v>
      </c>
    </row>
    <row r="24" spans="1:5" x14ac:dyDescent="0.3">
      <c r="A24" s="7">
        <v>22</v>
      </c>
      <c r="B24" s="5" t="s">
        <v>80</v>
      </c>
      <c r="C24" s="7">
        <f>2*25</f>
        <v>50</v>
      </c>
      <c r="D24" s="23">
        <v>0</v>
      </c>
      <c r="E24" s="23">
        <f t="shared" ref="E24" si="1">C24*D24</f>
        <v>0</v>
      </c>
    </row>
    <row r="25" spans="1:5" x14ac:dyDescent="0.3">
      <c r="A25" s="30" t="s">
        <v>9</v>
      </c>
      <c r="B25" s="30"/>
      <c r="C25" s="30"/>
      <c r="D25" s="30"/>
      <c r="E25" s="18">
        <f>SUM(E3:E24)</f>
        <v>1579388.4000000001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55">
        <f>'Сводная спецификация'!D42</f>
        <v>0</v>
      </c>
      <c r="E27" s="55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55">
        <f>'Сводная спецификация'!D43</f>
        <v>0</v>
      </c>
      <c r="E28" s="55">
        <f t="shared" ref="E28:E31" si="2">C28*D28</f>
        <v>0</v>
      </c>
    </row>
    <row r="29" spans="1:5" x14ac:dyDescent="0.3">
      <c r="A29" s="14">
        <v>3</v>
      </c>
      <c r="B29" s="4" t="s">
        <v>85</v>
      </c>
      <c r="C29" s="14">
        <v>1030</v>
      </c>
      <c r="D29" s="55">
        <f>'Сводная спецификация'!D44</f>
        <v>0</v>
      </c>
      <c r="E29" s="55">
        <f t="shared" si="2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55">
        <f>'Сводная спецификация'!D45</f>
        <v>0</v>
      </c>
      <c r="E30" s="55">
        <f t="shared" si="2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55">
        <f>'Сводная спецификация'!D46</f>
        <v>0</v>
      </c>
      <c r="E31" s="55">
        <f t="shared" si="2"/>
        <v>0</v>
      </c>
    </row>
    <row r="32" spans="1:5" x14ac:dyDescent="0.3">
      <c r="A32" s="30" t="s">
        <v>10</v>
      </c>
      <c r="B32" s="30"/>
      <c r="C32" s="30"/>
      <c r="D32" s="30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3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3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3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3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3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3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3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3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3"/>
        <v>0</v>
      </c>
    </row>
    <row r="44" spans="1:5" ht="15" x14ac:dyDescent="0.25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3"/>
        <v>0</v>
      </c>
    </row>
    <row r="45" spans="1:5" ht="15" x14ac:dyDescent="0.25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3"/>
        <v>0</v>
      </c>
    </row>
    <row r="46" spans="1:5" ht="15" x14ac:dyDescent="0.25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3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3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3"/>
        <v>0</v>
      </c>
    </row>
    <row r="49" spans="1:5" x14ac:dyDescent="0.3">
      <c r="A49" s="30" t="s">
        <v>11</v>
      </c>
      <c r="B49" s="34"/>
      <c r="C49" s="34"/>
      <c r="D49" s="34"/>
      <c r="E49" s="24">
        <f>SUM(E34:E48)</f>
        <v>0</v>
      </c>
    </row>
    <row r="50" spans="1:5" x14ac:dyDescent="0.3">
      <c r="A50" s="30" t="s">
        <v>12</v>
      </c>
      <c r="B50" s="30"/>
      <c r="C50" s="30"/>
      <c r="D50" s="30"/>
      <c r="E50" s="19">
        <f>E25+E32+E49</f>
        <v>1579388.4000000001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50"/>
  <sheetViews>
    <sheetView topLeftCell="A13" workbookViewId="0">
      <selection activeCell="A25" sqref="A25:D25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2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2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2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2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f>24*2</f>
        <v>48</v>
      </c>
      <c r="D14" s="8">
        <f>'Сводная спецификация'!D14</f>
        <v>0</v>
      </c>
      <c r="E14" s="8">
        <f t="shared" si="0"/>
        <v>0</v>
      </c>
    </row>
    <row r="15" spans="1:5" x14ac:dyDescent="0.3">
      <c r="A15" s="2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2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369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f>80-50</f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2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1579388.4000000001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1010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14</v>
      </c>
      <c r="B50" s="30"/>
      <c r="C50" s="30"/>
      <c r="D50" s="30"/>
      <c r="E50" s="19">
        <f>E25+E32+E49</f>
        <v>1579388.4000000001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0"/>
  <sheetViews>
    <sheetView topLeftCell="A7" workbookViewId="0">
      <selection activeCell="D34" sqref="D34:E48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7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7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7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7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7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7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7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7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7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7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7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7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7">
        <v>13</v>
      </c>
      <c r="B15" s="5" t="s">
        <v>41</v>
      </c>
      <c r="C15" s="7">
        <v>317</v>
      </c>
      <c r="D15" s="8">
        <f>'Сводная спецификация'!D15</f>
        <v>2121.6</v>
      </c>
      <c r="E15" s="8">
        <f t="shared" si="0"/>
        <v>672547.2</v>
      </c>
    </row>
    <row r="16" spans="1:5" x14ac:dyDescent="0.3">
      <c r="A16" s="7">
        <v>14</v>
      </c>
      <c r="B16" s="5" t="s">
        <v>42</v>
      </c>
      <c r="C16" s="7">
        <v>26</v>
      </c>
      <c r="D16" s="8">
        <f>'Сводная спецификация'!D16</f>
        <v>3760.8</v>
      </c>
      <c r="E16" s="8">
        <f t="shared" si="0"/>
        <v>97780.800000000003</v>
      </c>
    </row>
    <row r="17" spans="1:5" x14ac:dyDescent="0.3">
      <c r="A17" s="7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7">
        <v>16</v>
      </c>
      <c r="B18" s="6" t="s">
        <v>46</v>
      </c>
      <c r="C18" s="9">
        <v>313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7">
        <v>17</v>
      </c>
      <c r="B19" s="5" t="s">
        <v>40</v>
      </c>
      <c r="C19" s="7">
        <f>78-50</f>
        <v>28</v>
      </c>
      <c r="D19" s="8">
        <f>'Сводная спецификация'!D19</f>
        <v>3210</v>
      </c>
      <c r="E19" s="8">
        <f t="shared" si="0"/>
        <v>89880</v>
      </c>
    </row>
    <row r="20" spans="1:5" x14ac:dyDescent="0.3">
      <c r="A20" s="7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7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7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7">
        <v>21</v>
      </c>
      <c r="B23" s="5" t="str">
        <f>'Сводная спецификация'!B23</f>
        <v>Оповещатель Маяк-24-КПМ1</v>
      </c>
      <c r="C23" s="7">
        <v>28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7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1554356.4000000001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980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1" t="s">
        <v>14</v>
      </c>
      <c r="B50" s="32"/>
      <c r="C50" s="32"/>
      <c r="D50" s="33"/>
      <c r="E50" s="19">
        <f>E25+E32+E49</f>
        <v>1554356.4000000001</v>
      </c>
    </row>
  </sheetData>
  <mergeCells count="7">
    <mergeCell ref="A50:D50"/>
    <mergeCell ref="A49:D49"/>
    <mergeCell ref="A2:E2"/>
    <mergeCell ref="A26:E26"/>
    <mergeCell ref="A33:E33"/>
    <mergeCell ref="A25:D25"/>
    <mergeCell ref="A32:D3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0"/>
  <sheetViews>
    <sheetView topLeftCell="A19" workbookViewId="0">
      <selection activeCell="D34" sqref="D34:E48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7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7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7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7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7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7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7">
        <v>7</v>
      </c>
      <c r="B9" s="5" t="s">
        <v>36</v>
      </c>
      <c r="C9" s="7">
        <v>5</v>
      </c>
      <c r="D9" s="8">
        <f>'Сводная спецификация'!D9</f>
        <v>5161.2</v>
      </c>
      <c r="E9" s="8">
        <f t="shared" si="0"/>
        <v>25806</v>
      </c>
    </row>
    <row r="10" spans="1:5" x14ac:dyDescent="0.3">
      <c r="A10" s="7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7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7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7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7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7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7">
        <v>14</v>
      </c>
      <c r="B16" s="5" t="s">
        <v>42</v>
      </c>
      <c r="C16" s="7">
        <v>26</v>
      </c>
      <c r="D16" s="8">
        <f>'Сводная спецификация'!D16</f>
        <v>3760.8</v>
      </c>
      <c r="E16" s="8">
        <f t="shared" si="0"/>
        <v>97780.800000000003</v>
      </c>
    </row>
    <row r="17" spans="1:5" x14ac:dyDescent="0.3">
      <c r="A17" s="7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7">
        <v>16</v>
      </c>
      <c r="B18" s="6" t="s">
        <v>46</v>
      </c>
      <c r="C18" s="9">
        <v>369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7">
        <v>17</v>
      </c>
      <c r="B19" s="5" t="s">
        <v>40</v>
      </c>
      <c r="C19" s="7">
        <f>80-50</f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7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7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7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7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7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1580788.8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680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810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1484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2000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6000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8000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14</v>
      </c>
      <c r="B50" s="30"/>
      <c r="C50" s="30"/>
      <c r="D50" s="30"/>
      <c r="E50" s="19">
        <f>E25+E32+E49</f>
        <v>1580788.8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0"/>
  <sheetViews>
    <sheetView topLeftCell="A16" workbookViewId="0">
      <selection activeCell="D34" sqref="D34:E48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7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7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7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7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7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7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7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7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7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7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7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7">
        <v>12</v>
      </c>
      <c r="B14" s="5" t="s">
        <v>86</v>
      </c>
      <c r="C14" s="7">
        <v>24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7">
        <v>13</v>
      </c>
      <c r="B15" s="5" t="s">
        <v>41</v>
      </c>
      <c r="C15" s="7">
        <v>324</v>
      </c>
      <c r="D15" s="8">
        <f>'Сводная спецификация'!D15</f>
        <v>2121.6</v>
      </c>
      <c r="E15" s="8">
        <f t="shared" si="0"/>
        <v>687398.40000000002</v>
      </c>
    </row>
    <row r="16" spans="1:5" x14ac:dyDescent="0.3">
      <c r="A16" s="7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7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7">
        <v>16</v>
      </c>
      <c r="B18" s="6" t="s">
        <v>46</v>
      </c>
      <c r="C18" s="9">
        <v>246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7">
        <v>17</v>
      </c>
      <c r="B19" s="5" t="s">
        <v>40</v>
      </c>
      <c r="C19" s="7"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7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7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7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7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7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1579388.4000000001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545</v>
      </c>
      <c r="D27" s="23">
        <f>'Сводная спецификация'!D42</f>
        <v>0</v>
      </c>
      <c r="E27" s="23">
        <f>C27*D27</f>
        <v>0</v>
      </c>
    </row>
    <row r="28" spans="1:5" x14ac:dyDescent="0.3">
      <c r="A28" s="14">
        <v>2</v>
      </c>
      <c r="B28" s="4" t="s">
        <v>89</v>
      </c>
      <c r="C28" s="14">
        <v>700</v>
      </c>
      <c r="D28" s="23">
        <f>'Сводная спецификация'!D43</f>
        <v>0</v>
      </c>
      <c r="E28" s="23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950</v>
      </c>
      <c r="D29" s="23">
        <f>'Сводная спецификация'!D44</f>
        <v>0</v>
      </c>
      <c r="E29" s="23">
        <f t="shared" si="1"/>
        <v>0</v>
      </c>
    </row>
    <row r="30" spans="1:5" x14ac:dyDescent="0.3">
      <c r="A30" s="14">
        <v>4</v>
      </c>
      <c r="B30" s="4" t="s">
        <v>52</v>
      </c>
      <c r="C30" s="14">
        <v>430</v>
      </c>
      <c r="D30" s="23">
        <f>'Сводная спецификация'!D45</f>
        <v>0</v>
      </c>
      <c r="E30" s="23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23">
        <f>'Сводная спецификация'!D46</f>
        <v>0</v>
      </c>
      <c r="E31" s="23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14</v>
      </c>
      <c r="B50" s="30"/>
      <c r="C50" s="30"/>
      <c r="D50" s="30"/>
      <c r="E50" s="19">
        <f>E25+E32+E49</f>
        <v>1579388.4000000001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9"/>
  <sheetViews>
    <sheetView topLeftCell="A19" workbookViewId="0">
      <selection activeCell="D43" sqref="D43:E57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3320312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4">
        <v>1</v>
      </c>
      <c r="B3" s="13" t="s">
        <v>30</v>
      </c>
      <c r="C3" s="14">
        <v>1</v>
      </c>
      <c r="D3" s="15">
        <f>'Сводная спецификация'!D3</f>
        <v>8862</v>
      </c>
      <c r="E3" s="15">
        <f>C3*D3</f>
        <v>8862</v>
      </c>
    </row>
    <row r="4" spans="1:5" x14ac:dyDescent="0.3">
      <c r="A4" s="4">
        <v>2</v>
      </c>
      <c r="B4" s="13" t="s">
        <v>31</v>
      </c>
      <c r="C4" s="14">
        <v>1</v>
      </c>
      <c r="D4" s="15">
        <f>'Сводная спецификация'!D4</f>
        <v>15654</v>
      </c>
      <c r="E4" s="15">
        <f t="shared" ref="E4:E24" si="0">C4*D4</f>
        <v>15654</v>
      </c>
    </row>
    <row r="5" spans="1:5" x14ac:dyDescent="0.3">
      <c r="A5" s="4">
        <v>3</v>
      </c>
      <c r="B5" s="16" t="s">
        <v>43</v>
      </c>
      <c r="C5" s="17">
        <v>25</v>
      </c>
      <c r="D5" s="15">
        <f>'Сводная спецификация'!D5</f>
        <v>9160.7999999999993</v>
      </c>
      <c r="E5" s="15">
        <f t="shared" si="0"/>
        <v>229019.99999999997</v>
      </c>
    </row>
    <row r="6" spans="1:5" x14ac:dyDescent="0.3">
      <c r="A6" s="4">
        <v>4</v>
      </c>
      <c r="B6" s="13" t="s">
        <v>32</v>
      </c>
      <c r="C6" s="14">
        <v>1</v>
      </c>
      <c r="D6" s="15">
        <f>'Сводная спецификация'!D6</f>
        <v>7622.4</v>
      </c>
      <c r="E6" s="15">
        <f t="shared" si="0"/>
        <v>7622.4</v>
      </c>
    </row>
    <row r="7" spans="1:5" x14ac:dyDescent="0.3">
      <c r="A7" s="4">
        <v>5</v>
      </c>
      <c r="B7" s="13" t="s">
        <v>34</v>
      </c>
      <c r="C7" s="14">
        <v>1</v>
      </c>
      <c r="D7" s="15">
        <f>'Сводная спецификация'!D7</f>
        <v>5578.8</v>
      </c>
      <c r="E7" s="15">
        <f t="shared" si="0"/>
        <v>5578.8</v>
      </c>
    </row>
    <row r="8" spans="1:5" x14ac:dyDescent="0.3">
      <c r="A8" s="4">
        <v>6</v>
      </c>
      <c r="B8" s="13" t="s">
        <v>39</v>
      </c>
      <c r="C8" s="14">
        <v>1</v>
      </c>
      <c r="D8" s="15">
        <f>'Сводная спецификация'!D8</f>
        <v>15000</v>
      </c>
      <c r="E8" s="15">
        <f t="shared" si="0"/>
        <v>15000</v>
      </c>
    </row>
    <row r="9" spans="1:5" x14ac:dyDescent="0.3">
      <c r="A9" s="4">
        <v>7</v>
      </c>
      <c r="B9" s="13" t="s">
        <v>36</v>
      </c>
      <c r="C9" s="14">
        <v>5</v>
      </c>
      <c r="D9" s="15">
        <f>'Сводная спецификация'!D9</f>
        <v>5161.2</v>
      </c>
      <c r="E9" s="15">
        <f t="shared" si="0"/>
        <v>25806</v>
      </c>
    </row>
    <row r="10" spans="1:5" x14ac:dyDescent="0.3">
      <c r="A10" s="4">
        <v>8</v>
      </c>
      <c r="B10" s="13" t="s">
        <v>35</v>
      </c>
      <c r="C10" s="14">
        <f>52-2</f>
        <v>50</v>
      </c>
      <c r="D10" s="15">
        <f>'Сводная спецификация'!D10</f>
        <v>6439.2</v>
      </c>
      <c r="E10" s="15">
        <f t="shared" si="0"/>
        <v>321960</v>
      </c>
    </row>
    <row r="11" spans="1:5" x14ac:dyDescent="0.3">
      <c r="A11" s="4">
        <v>9</v>
      </c>
      <c r="B11" s="13" t="s">
        <v>37</v>
      </c>
      <c r="C11" s="14">
        <v>5</v>
      </c>
      <c r="D11" s="15">
        <f>'Сводная спецификация'!D11</f>
        <v>6038.4</v>
      </c>
      <c r="E11" s="15">
        <f t="shared" si="0"/>
        <v>30192</v>
      </c>
    </row>
    <row r="12" spans="1:5" x14ac:dyDescent="0.3">
      <c r="A12" s="4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4">
        <v>11</v>
      </c>
      <c r="B13" s="13" t="s">
        <v>38</v>
      </c>
      <c r="C13" s="14">
        <v>2</v>
      </c>
      <c r="D13" s="15">
        <f>'Сводная спецификация'!D13</f>
        <v>2343.6</v>
      </c>
      <c r="E13" s="15">
        <f t="shared" si="0"/>
        <v>4687.2</v>
      </c>
    </row>
    <row r="14" spans="1:5" x14ac:dyDescent="0.3">
      <c r="A14" s="4">
        <v>12</v>
      </c>
      <c r="B14" s="5" t="s">
        <v>86</v>
      </c>
      <c r="C14" s="7">
        <v>48</v>
      </c>
      <c r="D14" s="23">
        <f>'Сводная спецификация'!D14</f>
        <v>0</v>
      </c>
      <c r="E14" s="55">
        <f t="shared" si="0"/>
        <v>0</v>
      </c>
    </row>
    <row r="15" spans="1:5" x14ac:dyDescent="0.3">
      <c r="A15" s="4">
        <v>13</v>
      </c>
      <c r="B15" s="13" t="s">
        <v>41</v>
      </c>
      <c r="C15" s="14">
        <v>293</v>
      </c>
      <c r="D15" s="15">
        <f>'Сводная спецификация'!D15</f>
        <v>2121.6</v>
      </c>
      <c r="E15" s="15">
        <f t="shared" si="0"/>
        <v>621628.79999999993</v>
      </c>
    </row>
    <row r="16" spans="1:5" x14ac:dyDescent="0.3">
      <c r="A16" s="4">
        <v>14</v>
      </c>
      <c r="B16" s="13" t="s">
        <v>42</v>
      </c>
      <c r="C16" s="14">
        <v>27</v>
      </c>
      <c r="D16" s="15">
        <f>'Сводная спецификация'!D16</f>
        <v>3760.8</v>
      </c>
      <c r="E16" s="15">
        <f t="shared" si="0"/>
        <v>101541.6</v>
      </c>
    </row>
    <row r="17" spans="1:5" x14ac:dyDescent="0.3">
      <c r="A17" s="4">
        <v>15</v>
      </c>
      <c r="B17" s="13" t="s">
        <v>77</v>
      </c>
      <c r="C17" s="14">
        <v>2</v>
      </c>
      <c r="D17" s="15">
        <f>'Сводная спецификация'!D17</f>
        <v>2980.8</v>
      </c>
      <c r="E17" s="15">
        <f t="shared" si="0"/>
        <v>5961.6</v>
      </c>
    </row>
    <row r="18" spans="1:5" x14ac:dyDescent="0.3">
      <c r="A18" s="4">
        <v>16</v>
      </c>
      <c r="B18" s="16" t="s">
        <v>46</v>
      </c>
      <c r="C18" s="17">
        <v>241</v>
      </c>
      <c r="D18" s="55">
        <f>'Сводная спецификация'!D18</f>
        <v>0</v>
      </c>
      <c r="E18" s="55">
        <f t="shared" si="0"/>
        <v>0</v>
      </c>
    </row>
    <row r="19" spans="1:5" x14ac:dyDescent="0.3">
      <c r="A19" s="4">
        <v>17</v>
      </c>
      <c r="B19" s="13" t="s">
        <v>40</v>
      </c>
      <c r="C19" s="14">
        <f>81-50</f>
        <v>31</v>
      </c>
      <c r="D19" s="15">
        <f>'Сводная спецификация'!D19</f>
        <v>3210</v>
      </c>
      <c r="E19" s="15">
        <f t="shared" si="0"/>
        <v>99510</v>
      </c>
    </row>
    <row r="20" spans="1:5" x14ac:dyDescent="0.3">
      <c r="A20" s="4">
        <v>18</v>
      </c>
      <c r="B20" s="13" t="s">
        <v>79</v>
      </c>
      <c r="C20" s="14">
        <v>1</v>
      </c>
      <c r="D20" s="55">
        <f>'Сводная спецификация'!D20</f>
        <v>0</v>
      </c>
      <c r="E20" s="55">
        <f t="shared" si="0"/>
        <v>0</v>
      </c>
    </row>
    <row r="21" spans="1:5" x14ac:dyDescent="0.3">
      <c r="A21" s="4">
        <v>19</v>
      </c>
      <c r="B21" s="13" t="s">
        <v>44</v>
      </c>
      <c r="C21" s="14">
        <v>2</v>
      </c>
      <c r="D21" s="55">
        <f>'Сводная спецификация'!D21</f>
        <v>0</v>
      </c>
      <c r="E21" s="55">
        <f t="shared" si="0"/>
        <v>0</v>
      </c>
    </row>
    <row r="22" spans="1:5" x14ac:dyDescent="0.3">
      <c r="A22" s="4">
        <v>20</v>
      </c>
      <c r="B22" s="13" t="s">
        <v>45</v>
      </c>
      <c r="C22" s="14">
        <v>4</v>
      </c>
      <c r="D22" s="55">
        <f>'Сводная спецификация'!D22</f>
        <v>0</v>
      </c>
      <c r="E22" s="55">
        <f t="shared" si="0"/>
        <v>0</v>
      </c>
    </row>
    <row r="23" spans="1:5" x14ac:dyDescent="0.3">
      <c r="A23" s="4">
        <v>21</v>
      </c>
      <c r="B23" s="13" t="str">
        <f>'Сводная спецификация'!B23</f>
        <v>Оповещатель Маяк-24-КПМ1</v>
      </c>
      <c r="C23" s="14">
        <v>29</v>
      </c>
      <c r="D23" s="55">
        <f>'Сводная спецификация'!D23</f>
        <v>0</v>
      </c>
      <c r="E23" s="55">
        <f t="shared" si="0"/>
        <v>0</v>
      </c>
    </row>
    <row r="24" spans="1:5" x14ac:dyDescent="0.3">
      <c r="A24" s="4">
        <v>22</v>
      </c>
      <c r="B24" s="5" t="s">
        <v>80</v>
      </c>
      <c r="C24" s="7">
        <f>2*25</f>
        <v>50</v>
      </c>
      <c r="D24" s="23">
        <v>0</v>
      </c>
      <c r="E24" s="55">
        <f t="shared" si="0"/>
        <v>0</v>
      </c>
    </row>
    <row r="25" spans="1:5" x14ac:dyDescent="0.3">
      <c r="A25" s="40" t="s">
        <v>49</v>
      </c>
      <c r="B25" s="40"/>
      <c r="C25" s="40"/>
      <c r="D25" s="40"/>
      <c r="E25" s="40"/>
    </row>
    <row r="26" spans="1:5" x14ac:dyDescent="0.3">
      <c r="A26" s="14">
        <v>1</v>
      </c>
      <c r="B26" s="5" t="s">
        <v>68</v>
      </c>
      <c r="C26" s="7">
        <v>1</v>
      </c>
      <c r="D26" s="55">
        <f>'Сводная спецификация'!D26</f>
        <v>0</v>
      </c>
      <c r="E26" s="55">
        <f>C26*D26</f>
        <v>0</v>
      </c>
    </row>
    <row r="27" spans="1:5" x14ac:dyDescent="0.3">
      <c r="A27" s="14">
        <v>2</v>
      </c>
      <c r="B27" s="5" t="s">
        <v>69</v>
      </c>
      <c r="C27" s="7">
        <v>6</v>
      </c>
      <c r="D27" s="55">
        <f>'Сводная спецификация'!D27</f>
        <v>0</v>
      </c>
      <c r="E27" s="55">
        <f t="shared" ref="E27:E33" si="1">C27*D27</f>
        <v>0</v>
      </c>
    </row>
    <row r="28" spans="1:5" x14ac:dyDescent="0.3">
      <c r="A28" s="14">
        <v>3</v>
      </c>
      <c r="B28" s="5" t="s">
        <v>50</v>
      </c>
      <c r="C28" s="7">
        <v>1</v>
      </c>
      <c r="D28" s="55">
        <f>'Сводная спецификация'!D28</f>
        <v>0</v>
      </c>
      <c r="E28" s="55">
        <f t="shared" si="1"/>
        <v>0</v>
      </c>
    </row>
    <row r="29" spans="1:5" x14ac:dyDescent="0.3">
      <c r="A29" s="14">
        <v>4</v>
      </c>
      <c r="B29" s="5" t="s">
        <v>70</v>
      </c>
      <c r="C29" s="7">
        <v>1</v>
      </c>
      <c r="D29" s="55">
        <f>'Сводная спецификация'!D29</f>
        <v>0</v>
      </c>
      <c r="E29" s="55">
        <f t="shared" si="1"/>
        <v>0</v>
      </c>
    </row>
    <row r="30" spans="1:5" x14ac:dyDescent="0.3">
      <c r="A30" s="14">
        <v>5</v>
      </c>
      <c r="B30" s="5" t="s">
        <v>38</v>
      </c>
      <c r="C30" s="7">
        <v>2</v>
      </c>
      <c r="D30" s="15">
        <f>'Сводная спецификация'!D30</f>
        <v>2343.6</v>
      </c>
      <c r="E30" s="15">
        <f t="shared" si="1"/>
        <v>4687.2</v>
      </c>
    </row>
    <row r="31" spans="1:5" x14ac:dyDescent="0.3">
      <c r="A31" s="14">
        <v>6</v>
      </c>
      <c r="B31" s="5" t="s">
        <v>47</v>
      </c>
      <c r="C31" s="7">
        <v>1</v>
      </c>
      <c r="D31" s="15">
        <f>'Сводная спецификация'!D31</f>
        <v>6108</v>
      </c>
      <c r="E31" s="15">
        <f t="shared" si="1"/>
        <v>6108</v>
      </c>
    </row>
    <row r="32" spans="1:5" ht="27.6" x14ac:dyDescent="0.3">
      <c r="A32" s="14">
        <v>7</v>
      </c>
      <c r="B32" s="13" t="s">
        <v>71</v>
      </c>
      <c r="C32" s="7">
        <v>90</v>
      </c>
      <c r="D32" s="55">
        <f>'Сводная спецификация'!D32</f>
        <v>0</v>
      </c>
      <c r="E32" s="55">
        <f t="shared" si="1"/>
        <v>0</v>
      </c>
    </row>
    <row r="33" spans="1:5" x14ac:dyDescent="0.3">
      <c r="A33" s="14">
        <v>8</v>
      </c>
      <c r="B33" s="5" t="s">
        <v>51</v>
      </c>
      <c r="C33" s="7">
        <v>90</v>
      </c>
      <c r="D33" s="55">
        <f>'Сводная спецификация'!D33</f>
        <v>0</v>
      </c>
      <c r="E33" s="55">
        <f t="shared" si="1"/>
        <v>0</v>
      </c>
    </row>
    <row r="34" spans="1:5" x14ac:dyDescent="0.3">
      <c r="A34" s="37" t="s">
        <v>9</v>
      </c>
      <c r="B34" s="38"/>
      <c r="C34" s="38"/>
      <c r="D34" s="39"/>
      <c r="E34" s="20">
        <f>SUM(E3:E24,E26:E33)</f>
        <v>1532384.4000000001</v>
      </c>
    </row>
    <row r="35" spans="1:5" x14ac:dyDescent="0.3">
      <c r="A35" s="35" t="s">
        <v>7</v>
      </c>
      <c r="B35" s="35"/>
      <c r="C35" s="35"/>
      <c r="D35" s="35"/>
      <c r="E35" s="35"/>
    </row>
    <row r="36" spans="1:5" ht="28.2" x14ac:dyDescent="0.3">
      <c r="A36" s="14">
        <v>1</v>
      </c>
      <c r="B36" s="4" t="s">
        <v>81</v>
      </c>
      <c r="C36" s="14">
        <v>670</v>
      </c>
      <c r="D36" s="55">
        <f>'Сводная спецификация'!D42</f>
        <v>0</v>
      </c>
      <c r="E36" s="55">
        <f>C36*D36</f>
        <v>0</v>
      </c>
    </row>
    <row r="37" spans="1:5" x14ac:dyDescent="0.3">
      <c r="A37" s="14">
        <v>2</v>
      </c>
      <c r="B37" s="4" t="s">
        <v>89</v>
      </c>
      <c r="C37" s="14">
        <v>820</v>
      </c>
      <c r="D37" s="55">
        <f>'Сводная спецификация'!D43</f>
        <v>0</v>
      </c>
      <c r="E37" s="55">
        <f t="shared" ref="E37:E40" si="2">C37*D37</f>
        <v>0</v>
      </c>
    </row>
    <row r="38" spans="1:5" x14ac:dyDescent="0.3">
      <c r="A38" s="14">
        <v>3</v>
      </c>
      <c r="B38" s="4" t="s">
        <v>85</v>
      </c>
      <c r="C38" s="14">
        <v>1198</v>
      </c>
      <c r="D38" s="55">
        <f>'Сводная спецификация'!D44</f>
        <v>0</v>
      </c>
      <c r="E38" s="55">
        <f t="shared" si="2"/>
        <v>0</v>
      </c>
    </row>
    <row r="39" spans="1:5" x14ac:dyDescent="0.3">
      <c r="A39" s="14">
        <v>4</v>
      </c>
      <c r="B39" s="4" t="s">
        <v>52</v>
      </c>
      <c r="C39" s="14">
        <v>420</v>
      </c>
      <c r="D39" s="55">
        <f>'Сводная спецификация'!D45</f>
        <v>0</v>
      </c>
      <c r="E39" s="55">
        <f t="shared" si="2"/>
        <v>0</v>
      </c>
    </row>
    <row r="40" spans="1:5" x14ac:dyDescent="0.3">
      <c r="A40" s="14">
        <v>5</v>
      </c>
      <c r="B40" s="4" t="s">
        <v>53</v>
      </c>
      <c r="C40" s="14">
        <v>50</v>
      </c>
      <c r="D40" s="55">
        <f>'Сводная спецификация'!D46</f>
        <v>0</v>
      </c>
      <c r="E40" s="55">
        <f t="shared" si="2"/>
        <v>0</v>
      </c>
    </row>
    <row r="41" spans="1:5" x14ac:dyDescent="0.3">
      <c r="A41" s="37" t="s">
        <v>10</v>
      </c>
      <c r="B41" s="38"/>
      <c r="C41" s="38"/>
      <c r="D41" s="39"/>
      <c r="E41" s="20">
        <f>SUM(E36:E40)</f>
        <v>0</v>
      </c>
    </row>
    <row r="42" spans="1:5" x14ac:dyDescent="0.3">
      <c r="A42" s="35" t="s">
        <v>8</v>
      </c>
      <c r="B42" s="35"/>
      <c r="C42" s="35"/>
      <c r="D42" s="35"/>
      <c r="E42" s="35"/>
    </row>
    <row r="43" spans="1:5" x14ac:dyDescent="0.3">
      <c r="A43" s="14">
        <v>1</v>
      </c>
      <c r="B43" s="4" t="s">
        <v>54</v>
      </c>
      <c r="C43" s="14">
        <v>2000</v>
      </c>
      <c r="D43" s="55">
        <f>'Сводная спецификация'!D49</f>
        <v>0</v>
      </c>
      <c r="E43" s="55">
        <f>C43*D43</f>
        <v>0</v>
      </c>
    </row>
    <row r="44" spans="1:5" x14ac:dyDescent="0.3">
      <c r="A44" s="14">
        <v>2</v>
      </c>
      <c r="B44" s="4" t="s">
        <v>84</v>
      </c>
      <c r="C44" s="14">
        <f>C43*3</f>
        <v>6000</v>
      </c>
      <c r="D44" s="55">
        <f>'Сводная спецификация'!D50</f>
        <v>0</v>
      </c>
      <c r="E44" s="55">
        <f t="shared" ref="E44:E57" si="3">C44*D44</f>
        <v>0</v>
      </c>
    </row>
    <row r="45" spans="1:5" x14ac:dyDescent="0.3">
      <c r="A45" s="14">
        <v>3</v>
      </c>
      <c r="B45" s="4" t="s">
        <v>55</v>
      </c>
      <c r="C45" s="14">
        <v>12</v>
      </c>
      <c r="D45" s="55">
        <f>'Сводная спецификация'!D51</f>
        <v>0</v>
      </c>
      <c r="E45" s="55">
        <f t="shared" si="3"/>
        <v>0</v>
      </c>
    </row>
    <row r="46" spans="1:5" x14ac:dyDescent="0.3">
      <c r="A46" s="14">
        <v>4</v>
      </c>
      <c r="B46" s="4" t="s">
        <v>56</v>
      </c>
      <c r="C46" s="14">
        <v>7</v>
      </c>
      <c r="D46" s="55">
        <f>'Сводная спецификация'!D52</f>
        <v>0</v>
      </c>
      <c r="E46" s="55">
        <f t="shared" si="3"/>
        <v>0</v>
      </c>
    </row>
    <row r="47" spans="1:5" x14ac:dyDescent="0.3">
      <c r="A47" s="14">
        <v>5</v>
      </c>
      <c r="B47" s="4" t="s">
        <v>57</v>
      </c>
      <c r="C47" s="14">
        <v>15</v>
      </c>
      <c r="D47" s="55">
        <f>'Сводная спецификация'!D53</f>
        <v>0</v>
      </c>
      <c r="E47" s="55">
        <f t="shared" si="3"/>
        <v>0</v>
      </c>
    </row>
    <row r="48" spans="1:5" x14ac:dyDescent="0.3">
      <c r="A48" s="14">
        <v>6</v>
      </c>
      <c r="B48" s="4" t="s">
        <v>66</v>
      </c>
      <c r="C48" s="14">
        <v>30</v>
      </c>
      <c r="D48" s="55">
        <f>'Сводная спецификация'!D54</f>
        <v>0</v>
      </c>
      <c r="E48" s="55">
        <f t="shared" si="3"/>
        <v>0</v>
      </c>
    </row>
    <row r="49" spans="1:5" x14ac:dyDescent="0.3">
      <c r="A49" s="14">
        <v>7</v>
      </c>
      <c r="B49" s="4" t="s">
        <v>58</v>
      </c>
      <c r="C49" s="14">
        <v>70</v>
      </c>
      <c r="D49" s="55">
        <f>'Сводная спецификация'!D55</f>
        <v>0</v>
      </c>
      <c r="E49" s="55">
        <f t="shared" si="3"/>
        <v>0</v>
      </c>
    </row>
    <row r="50" spans="1:5" ht="30" x14ac:dyDescent="0.25">
      <c r="A50" s="14">
        <v>8</v>
      </c>
      <c r="B50" s="4" t="s">
        <v>59</v>
      </c>
      <c r="C50" s="14">
        <v>1</v>
      </c>
      <c r="D50" s="55">
        <f>'Сводная спецификация'!D56</f>
        <v>0</v>
      </c>
      <c r="E50" s="55">
        <f t="shared" si="3"/>
        <v>0</v>
      </c>
    </row>
    <row r="51" spans="1:5" ht="15" x14ac:dyDescent="0.25">
      <c r="A51" s="14">
        <v>9</v>
      </c>
      <c r="B51" s="4" t="s">
        <v>78</v>
      </c>
      <c r="C51" s="14">
        <v>4</v>
      </c>
      <c r="D51" s="55">
        <f>'Сводная спецификация'!D57</f>
        <v>0</v>
      </c>
      <c r="E51" s="55">
        <f t="shared" si="3"/>
        <v>0</v>
      </c>
    </row>
    <row r="52" spans="1:5" ht="15" x14ac:dyDescent="0.25">
      <c r="A52" s="14">
        <v>10</v>
      </c>
      <c r="B52" s="4" t="s">
        <v>60</v>
      </c>
      <c r="C52" s="14">
        <v>2</v>
      </c>
      <c r="D52" s="55">
        <f>'Сводная спецификация'!D58</f>
        <v>0</v>
      </c>
      <c r="E52" s="55">
        <f t="shared" si="3"/>
        <v>0</v>
      </c>
    </row>
    <row r="53" spans="1:5" x14ac:dyDescent="0.3">
      <c r="A53" s="14">
        <v>11</v>
      </c>
      <c r="B53" s="4" t="s">
        <v>61</v>
      </c>
      <c r="C53" s="14">
        <v>2</v>
      </c>
      <c r="D53" s="55">
        <f>'Сводная спецификация'!D59</f>
        <v>0</v>
      </c>
      <c r="E53" s="55">
        <f t="shared" si="3"/>
        <v>0</v>
      </c>
    </row>
    <row r="54" spans="1:5" x14ac:dyDescent="0.3">
      <c r="A54" s="14">
        <v>12</v>
      </c>
      <c r="B54" s="4" t="s">
        <v>62</v>
      </c>
      <c r="C54" s="14">
        <v>20</v>
      </c>
      <c r="D54" s="55">
        <f>'Сводная спецификация'!D60</f>
        <v>0</v>
      </c>
      <c r="E54" s="55">
        <f t="shared" si="3"/>
        <v>0</v>
      </c>
    </row>
    <row r="55" spans="1:5" x14ac:dyDescent="0.3">
      <c r="A55" s="14">
        <v>13</v>
      </c>
      <c r="B55" s="4" t="s">
        <v>63</v>
      </c>
      <c r="C55" s="14">
        <v>1</v>
      </c>
      <c r="D55" s="55">
        <f>'Сводная спецификация'!D61</f>
        <v>0</v>
      </c>
      <c r="E55" s="55">
        <f t="shared" si="3"/>
        <v>0</v>
      </c>
    </row>
    <row r="56" spans="1:5" x14ac:dyDescent="0.3">
      <c r="A56" s="14">
        <v>14</v>
      </c>
      <c r="B56" s="4" t="s">
        <v>64</v>
      </c>
      <c r="C56" s="14">
        <v>3</v>
      </c>
      <c r="D56" s="55">
        <f>'Сводная спецификация'!D62</f>
        <v>0</v>
      </c>
      <c r="E56" s="55">
        <f t="shared" si="3"/>
        <v>0</v>
      </c>
    </row>
    <row r="57" spans="1:5" x14ac:dyDescent="0.3">
      <c r="A57" s="14">
        <v>15</v>
      </c>
      <c r="B57" s="4" t="s">
        <v>65</v>
      </c>
      <c r="C57" s="14">
        <f>2000+C44</f>
        <v>8000</v>
      </c>
      <c r="D57" s="55">
        <f>'Сводная спецификация'!D63</f>
        <v>0</v>
      </c>
      <c r="E57" s="55">
        <f t="shared" si="3"/>
        <v>0</v>
      </c>
    </row>
    <row r="58" spans="1:5" x14ac:dyDescent="0.3">
      <c r="A58" s="37" t="s">
        <v>11</v>
      </c>
      <c r="B58" s="38"/>
      <c r="C58" s="38"/>
      <c r="D58" s="39"/>
      <c r="E58" s="20">
        <f>SUM(E43:E57)</f>
        <v>0</v>
      </c>
    </row>
    <row r="59" spans="1:5" x14ac:dyDescent="0.3">
      <c r="A59" s="36" t="s">
        <v>14</v>
      </c>
      <c r="B59" s="36"/>
      <c r="C59" s="36"/>
      <c r="D59" s="36"/>
      <c r="E59" s="21">
        <f>E34+E41+E58</f>
        <v>1532384.4000000001</v>
      </c>
    </row>
  </sheetData>
  <mergeCells count="8">
    <mergeCell ref="A2:E2"/>
    <mergeCell ref="A35:E35"/>
    <mergeCell ref="A42:E42"/>
    <mergeCell ref="A59:D59"/>
    <mergeCell ref="A34:D34"/>
    <mergeCell ref="A41:D41"/>
    <mergeCell ref="A58:D58"/>
    <mergeCell ref="A25:E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0"/>
  <sheetViews>
    <sheetView topLeftCell="A14" workbookViewId="0">
      <selection activeCell="D34" sqref="D34:E48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7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7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7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7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7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7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7">
        <v>7</v>
      </c>
      <c r="B9" s="5" t="s">
        <v>36</v>
      </c>
      <c r="C9" s="7">
        <v>4</v>
      </c>
      <c r="D9" s="8">
        <f>'Сводная спецификация'!D9</f>
        <v>5161.2</v>
      </c>
      <c r="E9" s="8">
        <f t="shared" si="0"/>
        <v>20644.8</v>
      </c>
    </row>
    <row r="10" spans="1:5" x14ac:dyDescent="0.3">
      <c r="A10" s="7">
        <v>8</v>
      </c>
      <c r="B10" s="5" t="s">
        <v>35</v>
      </c>
      <c r="C10" s="7">
        <f>52-2</f>
        <v>50</v>
      </c>
      <c r="D10" s="8">
        <f>'Сводная спецификация'!D10</f>
        <v>6439.2</v>
      </c>
      <c r="E10" s="8">
        <f t="shared" si="0"/>
        <v>321960</v>
      </c>
    </row>
    <row r="11" spans="1:5" x14ac:dyDescent="0.3">
      <c r="A11" s="7">
        <v>9</v>
      </c>
      <c r="B11" s="5" t="s">
        <v>37</v>
      </c>
      <c r="C11" s="7">
        <v>4</v>
      </c>
      <c r="D11" s="8">
        <f>'Сводная спецификация'!D11</f>
        <v>6038.4</v>
      </c>
      <c r="E11" s="8">
        <f t="shared" si="0"/>
        <v>24153.599999999999</v>
      </c>
    </row>
    <row r="12" spans="1:5" x14ac:dyDescent="0.3">
      <c r="A12" s="7">
        <v>10</v>
      </c>
      <c r="B12" s="5" t="s">
        <v>88</v>
      </c>
      <c r="C12" s="7">
        <v>4</v>
      </c>
      <c r="D12" s="8">
        <f>'Сводная спецификация'!D12</f>
        <v>7141.2</v>
      </c>
      <c r="E12" s="8">
        <f t="shared" si="0"/>
        <v>28564.799999999999</v>
      </c>
    </row>
    <row r="13" spans="1:5" x14ac:dyDescent="0.3">
      <c r="A13" s="7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7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7">
        <v>13</v>
      </c>
      <c r="B15" s="5" t="s">
        <v>41</v>
      </c>
      <c r="C15" s="7">
        <v>296</v>
      </c>
      <c r="D15" s="8">
        <f>'Сводная спецификация'!D15</f>
        <v>2121.6</v>
      </c>
      <c r="E15" s="8">
        <f t="shared" si="0"/>
        <v>627993.59999999998</v>
      </c>
    </row>
    <row r="16" spans="1:5" x14ac:dyDescent="0.3">
      <c r="A16" s="7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7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7">
        <v>16</v>
      </c>
      <c r="B18" s="6" t="s">
        <v>46</v>
      </c>
      <c r="C18" s="9">
        <v>242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7">
        <v>17</v>
      </c>
      <c r="B19" s="5" t="s">
        <v>40</v>
      </c>
      <c r="C19" s="7">
        <f>80-50</f>
        <v>30</v>
      </c>
      <c r="D19" s="8">
        <f>'Сводная спецификация'!D19</f>
        <v>3210</v>
      </c>
      <c r="E19" s="8">
        <f t="shared" si="0"/>
        <v>96300</v>
      </c>
    </row>
    <row r="20" spans="1:5" x14ac:dyDescent="0.3">
      <c r="A20" s="7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7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7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7">
        <v>21</v>
      </c>
      <c r="B23" s="5" t="str">
        <f>'Сводная спецификация'!B23</f>
        <v>Оповещатель Маяк-24-КПМ1</v>
      </c>
      <c r="C23" s="7">
        <v>29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7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31" t="s">
        <v>9</v>
      </c>
      <c r="B25" s="32"/>
      <c r="C25" s="32"/>
      <c r="D25" s="33"/>
      <c r="E25" s="18">
        <f>SUM(E3:E24)</f>
        <v>1513544.4000000001</v>
      </c>
    </row>
    <row r="26" spans="1:5" x14ac:dyDescent="0.3">
      <c r="A26" s="29" t="s">
        <v>7</v>
      </c>
      <c r="B26" s="29"/>
      <c r="C26" s="29"/>
      <c r="D26" s="29"/>
      <c r="E26" s="29"/>
    </row>
    <row r="27" spans="1:5" ht="28.2" x14ac:dyDescent="0.3">
      <c r="A27" s="14">
        <v>1</v>
      </c>
      <c r="B27" s="4" t="s">
        <v>81</v>
      </c>
      <c r="C27" s="14">
        <v>670</v>
      </c>
      <c r="D27" s="56">
        <f>'Сводная спецификация'!D42</f>
        <v>0</v>
      </c>
      <c r="E27" s="56">
        <f>C27*D27</f>
        <v>0</v>
      </c>
    </row>
    <row r="28" spans="1:5" x14ac:dyDescent="0.3">
      <c r="A28" s="14">
        <v>2</v>
      </c>
      <c r="B28" s="4" t="s">
        <v>89</v>
      </c>
      <c r="C28" s="14">
        <v>690</v>
      </c>
      <c r="D28" s="56">
        <f>'Сводная спецификация'!D43</f>
        <v>0</v>
      </c>
      <c r="E28" s="56">
        <f t="shared" ref="E28:E31" si="1">C28*D28</f>
        <v>0</v>
      </c>
    </row>
    <row r="29" spans="1:5" x14ac:dyDescent="0.3">
      <c r="A29" s="14">
        <v>3</v>
      </c>
      <c r="B29" s="4" t="s">
        <v>85</v>
      </c>
      <c r="C29" s="14">
        <v>900</v>
      </c>
      <c r="D29" s="56">
        <f>'Сводная спецификация'!D44</f>
        <v>0</v>
      </c>
      <c r="E29" s="56">
        <f t="shared" si="1"/>
        <v>0</v>
      </c>
    </row>
    <row r="30" spans="1:5" x14ac:dyDescent="0.3">
      <c r="A30" s="14">
        <v>4</v>
      </c>
      <c r="B30" s="4" t="s">
        <v>52</v>
      </c>
      <c r="C30" s="14">
        <v>420</v>
      </c>
      <c r="D30" s="56">
        <f>'Сводная спецификация'!D45</f>
        <v>0</v>
      </c>
      <c r="E30" s="56">
        <f t="shared" si="1"/>
        <v>0</v>
      </c>
    </row>
    <row r="31" spans="1:5" x14ac:dyDescent="0.3">
      <c r="A31" s="14">
        <v>5</v>
      </c>
      <c r="B31" s="4" t="s">
        <v>53</v>
      </c>
      <c r="C31" s="14">
        <v>50</v>
      </c>
      <c r="D31" s="56">
        <f>'Сводная спецификация'!D46</f>
        <v>0</v>
      </c>
      <c r="E31" s="56">
        <f t="shared" si="1"/>
        <v>0</v>
      </c>
    </row>
    <row r="32" spans="1:5" x14ac:dyDescent="0.3">
      <c r="A32" s="31" t="s">
        <v>10</v>
      </c>
      <c r="B32" s="32"/>
      <c r="C32" s="32"/>
      <c r="D32" s="33"/>
      <c r="E32" s="18">
        <f>SUM(E27:E31)</f>
        <v>0</v>
      </c>
    </row>
    <row r="33" spans="1:5" x14ac:dyDescent="0.3">
      <c r="A33" s="29" t="s">
        <v>8</v>
      </c>
      <c r="B33" s="29"/>
      <c r="C33" s="29"/>
      <c r="D33" s="29"/>
      <c r="E33" s="29"/>
    </row>
    <row r="34" spans="1:5" x14ac:dyDescent="0.3">
      <c r="A34" s="14">
        <v>1</v>
      </c>
      <c r="B34" s="4" t="s">
        <v>54</v>
      </c>
      <c r="C34" s="14">
        <v>1400</v>
      </c>
      <c r="D34" s="55">
        <f>'Сводная спецификация'!D49</f>
        <v>0</v>
      </c>
      <c r="E34" s="55">
        <f>C34*D34</f>
        <v>0</v>
      </c>
    </row>
    <row r="35" spans="1:5" x14ac:dyDescent="0.3">
      <c r="A35" s="14">
        <v>2</v>
      </c>
      <c r="B35" s="4" t="s">
        <v>84</v>
      </c>
      <c r="C35" s="14">
        <f>C34*3</f>
        <v>4200</v>
      </c>
      <c r="D35" s="55">
        <f>'Сводная спецификация'!D50</f>
        <v>0</v>
      </c>
      <c r="E35" s="55">
        <f t="shared" ref="E35:E48" si="2">C35*D35</f>
        <v>0</v>
      </c>
    </row>
    <row r="36" spans="1:5" x14ac:dyDescent="0.3">
      <c r="A36" s="14">
        <v>3</v>
      </c>
      <c r="B36" s="4" t="s">
        <v>55</v>
      </c>
      <c r="C36" s="14">
        <v>12</v>
      </c>
      <c r="D36" s="55">
        <f>'Сводная спецификация'!D51</f>
        <v>0</v>
      </c>
      <c r="E36" s="55">
        <f t="shared" si="2"/>
        <v>0</v>
      </c>
    </row>
    <row r="37" spans="1:5" x14ac:dyDescent="0.3">
      <c r="A37" s="14">
        <v>4</v>
      </c>
      <c r="B37" s="4" t="s">
        <v>56</v>
      </c>
      <c r="C37" s="14">
        <v>7</v>
      </c>
      <c r="D37" s="55">
        <f>'Сводная спецификация'!D52</f>
        <v>0</v>
      </c>
      <c r="E37" s="55">
        <f t="shared" si="2"/>
        <v>0</v>
      </c>
    </row>
    <row r="38" spans="1:5" x14ac:dyDescent="0.3">
      <c r="A38" s="14">
        <v>5</v>
      </c>
      <c r="B38" s="4" t="s">
        <v>57</v>
      </c>
      <c r="C38" s="14">
        <v>15</v>
      </c>
      <c r="D38" s="55">
        <f>'Сводная спецификация'!D53</f>
        <v>0</v>
      </c>
      <c r="E38" s="55">
        <f t="shared" si="2"/>
        <v>0</v>
      </c>
    </row>
    <row r="39" spans="1:5" x14ac:dyDescent="0.3">
      <c r="A39" s="14">
        <v>6</v>
      </c>
      <c r="B39" s="4" t="s">
        <v>66</v>
      </c>
      <c r="C39" s="14">
        <v>30</v>
      </c>
      <c r="D39" s="55">
        <f>'Сводная спецификация'!D54</f>
        <v>0</v>
      </c>
      <c r="E39" s="55">
        <f t="shared" si="2"/>
        <v>0</v>
      </c>
    </row>
    <row r="40" spans="1:5" x14ac:dyDescent="0.3">
      <c r="A40" s="14">
        <v>7</v>
      </c>
      <c r="B40" s="4" t="s">
        <v>58</v>
      </c>
      <c r="C40" s="14">
        <v>70</v>
      </c>
      <c r="D40" s="55">
        <f>'Сводная спецификация'!D55</f>
        <v>0</v>
      </c>
      <c r="E40" s="55">
        <f t="shared" si="2"/>
        <v>0</v>
      </c>
    </row>
    <row r="41" spans="1:5" ht="28.2" x14ac:dyDescent="0.3">
      <c r="A41" s="14">
        <v>8</v>
      </c>
      <c r="B41" s="4" t="s">
        <v>59</v>
      </c>
      <c r="C41" s="14">
        <v>1</v>
      </c>
      <c r="D41" s="55">
        <f>'Сводная спецификация'!D56</f>
        <v>0</v>
      </c>
      <c r="E41" s="55">
        <f t="shared" si="2"/>
        <v>0</v>
      </c>
    </row>
    <row r="42" spans="1:5" x14ac:dyDescent="0.3">
      <c r="A42" s="14">
        <v>9</v>
      </c>
      <c r="B42" s="4" t="s">
        <v>78</v>
      </c>
      <c r="C42" s="14">
        <v>4</v>
      </c>
      <c r="D42" s="55">
        <f>'Сводная спецификация'!D57</f>
        <v>0</v>
      </c>
      <c r="E42" s="55">
        <f t="shared" si="2"/>
        <v>0</v>
      </c>
    </row>
    <row r="43" spans="1:5" x14ac:dyDescent="0.3">
      <c r="A43" s="14">
        <v>10</v>
      </c>
      <c r="B43" s="4" t="s">
        <v>60</v>
      </c>
      <c r="C43" s="14">
        <v>2</v>
      </c>
      <c r="D43" s="55">
        <f>'Сводная спецификация'!D58</f>
        <v>0</v>
      </c>
      <c r="E43" s="55">
        <f t="shared" si="2"/>
        <v>0</v>
      </c>
    </row>
    <row r="44" spans="1:5" x14ac:dyDescent="0.3">
      <c r="A44" s="14">
        <v>11</v>
      </c>
      <c r="B44" s="4" t="s">
        <v>61</v>
      </c>
      <c r="C44" s="14">
        <v>2</v>
      </c>
      <c r="D44" s="55">
        <f>'Сводная спецификация'!D59</f>
        <v>0</v>
      </c>
      <c r="E44" s="55">
        <f t="shared" si="2"/>
        <v>0</v>
      </c>
    </row>
    <row r="45" spans="1:5" x14ac:dyDescent="0.3">
      <c r="A45" s="14">
        <v>12</v>
      </c>
      <c r="B45" s="4" t="s">
        <v>62</v>
      </c>
      <c r="C45" s="14">
        <v>20</v>
      </c>
      <c r="D45" s="55">
        <f>'Сводная спецификация'!D60</f>
        <v>0</v>
      </c>
      <c r="E45" s="55">
        <f t="shared" si="2"/>
        <v>0</v>
      </c>
    </row>
    <row r="46" spans="1:5" x14ac:dyDescent="0.3">
      <c r="A46" s="14">
        <v>13</v>
      </c>
      <c r="B46" s="4" t="s">
        <v>63</v>
      </c>
      <c r="C46" s="14">
        <v>1</v>
      </c>
      <c r="D46" s="55">
        <f>'Сводная спецификация'!D61</f>
        <v>0</v>
      </c>
      <c r="E46" s="55">
        <f t="shared" si="2"/>
        <v>0</v>
      </c>
    </row>
    <row r="47" spans="1:5" x14ac:dyDescent="0.3">
      <c r="A47" s="14">
        <v>14</v>
      </c>
      <c r="B47" s="4" t="s">
        <v>64</v>
      </c>
      <c r="C47" s="14">
        <v>3</v>
      </c>
      <c r="D47" s="55">
        <f>'Сводная спецификация'!D62</f>
        <v>0</v>
      </c>
      <c r="E47" s="55">
        <f t="shared" si="2"/>
        <v>0</v>
      </c>
    </row>
    <row r="48" spans="1:5" x14ac:dyDescent="0.3">
      <c r="A48" s="14">
        <v>15</v>
      </c>
      <c r="B48" s="4" t="s">
        <v>65</v>
      </c>
      <c r="C48" s="14">
        <f>2000+C35</f>
        <v>6200</v>
      </c>
      <c r="D48" s="55">
        <f>'Сводная спецификация'!D63</f>
        <v>0</v>
      </c>
      <c r="E48" s="55">
        <f t="shared" si="2"/>
        <v>0</v>
      </c>
    </row>
    <row r="49" spans="1:5" x14ac:dyDescent="0.3">
      <c r="A49" s="31" t="s">
        <v>11</v>
      </c>
      <c r="B49" s="32"/>
      <c r="C49" s="32"/>
      <c r="D49" s="33"/>
      <c r="E49" s="18">
        <f>SUM(E34:E48)</f>
        <v>0</v>
      </c>
    </row>
    <row r="50" spans="1:5" x14ac:dyDescent="0.3">
      <c r="A50" s="30" t="s">
        <v>14</v>
      </c>
      <c r="B50" s="30"/>
      <c r="C50" s="30"/>
      <c r="D50" s="30"/>
      <c r="E50" s="19">
        <f>E25+E32+E49</f>
        <v>1513544.4000000001</v>
      </c>
    </row>
  </sheetData>
  <mergeCells count="7">
    <mergeCell ref="A2:E2"/>
    <mergeCell ref="A26:E26"/>
    <mergeCell ref="A33:E33"/>
    <mergeCell ref="A50:D50"/>
    <mergeCell ref="A25:D25"/>
    <mergeCell ref="A32:D32"/>
    <mergeCell ref="A49:D4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topLeftCell="A13" workbookViewId="0">
      <selection activeCell="A3" sqref="A3:A24"/>
    </sheetView>
  </sheetViews>
  <sheetFormatPr defaultRowHeight="14.4" x14ac:dyDescent="0.3"/>
  <cols>
    <col min="1" max="1" width="3.109375" bestFit="1" customWidth="1"/>
    <col min="2" max="2" width="56.5546875" bestFit="1" customWidth="1"/>
    <col min="3" max="3" width="12.88671875" bestFit="1" customWidth="1"/>
    <col min="4" max="4" width="10.5546875" bestFit="1" customWidth="1"/>
    <col min="5" max="5" width="14.88671875" bestFit="1" customWidth="1"/>
  </cols>
  <sheetData>
    <row r="1" spans="1:5" x14ac:dyDescent="0.3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3">
      <c r="A2" s="29" t="s">
        <v>6</v>
      </c>
      <c r="B2" s="29"/>
      <c r="C2" s="29"/>
      <c r="D2" s="29"/>
      <c r="E2" s="29"/>
    </row>
    <row r="3" spans="1:5" x14ac:dyDescent="0.3">
      <c r="A3" s="2">
        <v>1</v>
      </c>
      <c r="B3" s="5" t="s">
        <v>30</v>
      </c>
      <c r="C3" s="7">
        <v>1</v>
      </c>
      <c r="D3" s="8">
        <f>'Сводная спецификация'!D3</f>
        <v>8862</v>
      </c>
      <c r="E3" s="8">
        <f>C3*D3</f>
        <v>8862</v>
      </c>
    </row>
    <row r="4" spans="1:5" x14ac:dyDescent="0.3">
      <c r="A4" s="2">
        <v>2</v>
      </c>
      <c r="B4" s="5" t="s">
        <v>31</v>
      </c>
      <c r="C4" s="7">
        <v>1</v>
      </c>
      <c r="D4" s="8">
        <f>'Сводная спецификация'!D4</f>
        <v>15654</v>
      </c>
      <c r="E4" s="8">
        <f t="shared" ref="E4:E24" si="0">C4*D4</f>
        <v>15654</v>
      </c>
    </row>
    <row r="5" spans="1:5" x14ac:dyDescent="0.3">
      <c r="A5" s="2">
        <v>3</v>
      </c>
      <c r="B5" s="6" t="s">
        <v>43</v>
      </c>
      <c r="C5" s="9">
        <v>25</v>
      </c>
      <c r="D5" s="8">
        <f>'Сводная спецификация'!D5</f>
        <v>9160.7999999999993</v>
      </c>
      <c r="E5" s="8">
        <f t="shared" si="0"/>
        <v>229019.99999999997</v>
      </c>
    </row>
    <row r="6" spans="1:5" x14ac:dyDescent="0.3">
      <c r="A6" s="2">
        <v>4</v>
      </c>
      <c r="B6" s="5" t="s">
        <v>32</v>
      </c>
      <c r="C6" s="7">
        <v>1</v>
      </c>
      <c r="D6" s="8">
        <f>'Сводная спецификация'!D6</f>
        <v>7622.4</v>
      </c>
      <c r="E6" s="8">
        <f t="shared" si="0"/>
        <v>7622.4</v>
      </c>
    </row>
    <row r="7" spans="1:5" x14ac:dyDescent="0.3">
      <c r="A7" s="2">
        <v>5</v>
      </c>
      <c r="B7" s="5" t="s">
        <v>34</v>
      </c>
      <c r="C7" s="7">
        <v>1</v>
      </c>
      <c r="D7" s="8">
        <f>'Сводная спецификация'!D7</f>
        <v>5578.8</v>
      </c>
      <c r="E7" s="8">
        <f t="shared" si="0"/>
        <v>5578.8</v>
      </c>
    </row>
    <row r="8" spans="1:5" x14ac:dyDescent="0.3">
      <c r="A8" s="2">
        <v>6</v>
      </c>
      <c r="B8" s="5" t="s">
        <v>39</v>
      </c>
      <c r="C8" s="7">
        <v>1</v>
      </c>
      <c r="D8" s="8">
        <f>'Сводная спецификация'!D8</f>
        <v>15000</v>
      </c>
      <c r="E8" s="8">
        <f t="shared" si="0"/>
        <v>15000</v>
      </c>
    </row>
    <row r="9" spans="1:5" x14ac:dyDescent="0.3">
      <c r="A9" s="2">
        <v>7</v>
      </c>
      <c r="B9" s="5" t="s">
        <v>36</v>
      </c>
      <c r="C9" s="7">
        <v>7</v>
      </c>
      <c r="D9" s="8">
        <f>'Сводная спецификация'!D9</f>
        <v>5161.2</v>
      </c>
      <c r="E9" s="8">
        <f t="shared" si="0"/>
        <v>36128.400000000001</v>
      </c>
    </row>
    <row r="10" spans="1:5" x14ac:dyDescent="0.3">
      <c r="A10" s="2">
        <v>8</v>
      </c>
      <c r="B10" s="5" t="s">
        <v>35</v>
      </c>
      <c r="C10" s="7">
        <f>53-2</f>
        <v>51</v>
      </c>
      <c r="D10" s="8">
        <f>'Сводная спецификация'!D10</f>
        <v>6439.2</v>
      </c>
      <c r="E10" s="8">
        <f t="shared" si="0"/>
        <v>328399.2</v>
      </c>
    </row>
    <row r="11" spans="1:5" x14ac:dyDescent="0.3">
      <c r="A11" s="2">
        <v>9</v>
      </c>
      <c r="B11" s="5" t="s">
        <v>37</v>
      </c>
      <c r="C11" s="7">
        <v>6</v>
      </c>
      <c r="D11" s="8">
        <f>'Сводная спецификация'!D11</f>
        <v>6038.4</v>
      </c>
      <c r="E11" s="8">
        <f t="shared" si="0"/>
        <v>36230.399999999994</v>
      </c>
    </row>
    <row r="12" spans="1:5" x14ac:dyDescent="0.3">
      <c r="A12" s="2">
        <v>10</v>
      </c>
      <c r="B12" s="5" t="s">
        <v>88</v>
      </c>
      <c r="C12" s="7">
        <v>5</v>
      </c>
      <c r="D12" s="8">
        <f>'Сводная спецификация'!D12</f>
        <v>7141.2</v>
      </c>
      <c r="E12" s="8">
        <f t="shared" si="0"/>
        <v>35706</v>
      </c>
    </row>
    <row r="13" spans="1:5" x14ac:dyDescent="0.3">
      <c r="A13" s="2">
        <v>11</v>
      </c>
      <c r="B13" s="5" t="s">
        <v>38</v>
      </c>
      <c r="C13" s="7">
        <v>2</v>
      </c>
      <c r="D13" s="8">
        <f>'Сводная спецификация'!D13</f>
        <v>2343.6</v>
      </c>
      <c r="E13" s="8">
        <f t="shared" si="0"/>
        <v>4687.2</v>
      </c>
    </row>
    <row r="14" spans="1:5" x14ac:dyDescent="0.3">
      <c r="A14" s="2">
        <v>12</v>
      </c>
      <c r="B14" s="5" t="s">
        <v>86</v>
      </c>
      <c r="C14" s="7">
        <f>24*2</f>
        <v>48</v>
      </c>
      <c r="D14" s="23">
        <f>'Сводная спецификация'!D14</f>
        <v>0</v>
      </c>
      <c r="E14" s="23">
        <f t="shared" si="0"/>
        <v>0</v>
      </c>
    </row>
    <row r="15" spans="1:5" x14ac:dyDescent="0.3">
      <c r="A15" s="2">
        <v>13</v>
      </c>
      <c r="B15" s="5" t="s">
        <v>41</v>
      </c>
      <c r="C15" s="7">
        <v>245</v>
      </c>
      <c r="D15" s="8">
        <f>'Сводная спецификация'!D15</f>
        <v>2121.6</v>
      </c>
      <c r="E15" s="8">
        <f t="shared" si="0"/>
        <v>519792</v>
      </c>
    </row>
    <row r="16" spans="1:5" x14ac:dyDescent="0.3">
      <c r="A16" s="2">
        <v>14</v>
      </c>
      <c r="B16" s="5" t="s">
        <v>42</v>
      </c>
      <c r="C16" s="7">
        <v>27</v>
      </c>
      <c r="D16" s="8">
        <f>'Сводная спецификация'!D16</f>
        <v>3760.8</v>
      </c>
      <c r="E16" s="8">
        <f t="shared" si="0"/>
        <v>101541.6</v>
      </c>
    </row>
    <row r="17" spans="1:5" x14ac:dyDescent="0.3">
      <c r="A17" s="2">
        <v>15</v>
      </c>
      <c r="B17" s="5" t="s">
        <v>77</v>
      </c>
      <c r="C17" s="7">
        <v>2</v>
      </c>
      <c r="D17" s="8">
        <f>'Сводная спецификация'!D17</f>
        <v>2980.8</v>
      </c>
      <c r="E17" s="8">
        <f t="shared" si="0"/>
        <v>5961.6</v>
      </c>
    </row>
    <row r="18" spans="1:5" x14ac:dyDescent="0.3">
      <c r="A18" s="2">
        <v>16</v>
      </c>
      <c r="B18" s="6" t="s">
        <v>46</v>
      </c>
      <c r="C18" s="9">
        <v>192</v>
      </c>
      <c r="D18" s="23">
        <f>'Сводная спецификация'!D18</f>
        <v>0</v>
      </c>
      <c r="E18" s="23">
        <f t="shared" si="0"/>
        <v>0</v>
      </c>
    </row>
    <row r="19" spans="1:5" x14ac:dyDescent="0.3">
      <c r="A19" s="2">
        <v>17</v>
      </c>
      <c r="B19" s="5" t="s">
        <v>40</v>
      </c>
      <c r="C19" s="7">
        <f>81-50</f>
        <v>31</v>
      </c>
      <c r="D19" s="8">
        <f>'Сводная спецификация'!D19</f>
        <v>3210</v>
      </c>
      <c r="E19" s="8">
        <f t="shared" si="0"/>
        <v>99510</v>
      </c>
    </row>
    <row r="20" spans="1:5" x14ac:dyDescent="0.3">
      <c r="A20" s="2">
        <v>18</v>
      </c>
      <c r="B20" s="5" t="s">
        <v>79</v>
      </c>
      <c r="C20" s="7">
        <v>1</v>
      </c>
      <c r="D20" s="23">
        <f>'Сводная спецификация'!D20</f>
        <v>0</v>
      </c>
      <c r="E20" s="23">
        <f t="shared" si="0"/>
        <v>0</v>
      </c>
    </row>
    <row r="21" spans="1:5" x14ac:dyDescent="0.3">
      <c r="A21" s="2">
        <v>19</v>
      </c>
      <c r="B21" s="5" t="s">
        <v>44</v>
      </c>
      <c r="C21" s="7">
        <v>2</v>
      </c>
      <c r="D21" s="23">
        <f>'Сводная спецификация'!D21</f>
        <v>0</v>
      </c>
      <c r="E21" s="23">
        <f t="shared" si="0"/>
        <v>0</v>
      </c>
    </row>
    <row r="22" spans="1:5" x14ac:dyDescent="0.3">
      <c r="A22" s="2">
        <v>20</v>
      </c>
      <c r="B22" s="5" t="s">
        <v>45</v>
      </c>
      <c r="C22" s="7">
        <v>4</v>
      </c>
      <c r="D22" s="23">
        <f>'Сводная спецификация'!D22</f>
        <v>0</v>
      </c>
      <c r="E22" s="23">
        <f t="shared" si="0"/>
        <v>0</v>
      </c>
    </row>
    <row r="23" spans="1:5" x14ac:dyDescent="0.3">
      <c r="A23" s="2">
        <v>21</v>
      </c>
      <c r="B23" s="5" t="str">
        <f>'Сводная спецификация'!B23</f>
        <v>Оповещатель Маяк-24-КПМ1</v>
      </c>
      <c r="C23" s="7">
        <v>30</v>
      </c>
      <c r="D23" s="23">
        <f>'Сводная спецификация'!D23</f>
        <v>0</v>
      </c>
      <c r="E23" s="23">
        <f t="shared" si="0"/>
        <v>0</v>
      </c>
    </row>
    <row r="24" spans="1:5" x14ac:dyDescent="0.3">
      <c r="A24" s="2">
        <v>22</v>
      </c>
      <c r="B24" s="5" t="s">
        <v>80</v>
      </c>
      <c r="C24" s="7">
        <f>2*25</f>
        <v>50</v>
      </c>
      <c r="D24" s="23">
        <v>0</v>
      </c>
      <c r="E24" s="23">
        <f t="shared" si="0"/>
        <v>0</v>
      </c>
    </row>
    <row r="25" spans="1:5" x14ac:dyDescent="0.3">
      <c r="A25" s="41" t="s">
        <v>74</v>
      </c>
      <c r="B25" s="42"/>
      <c r="C25" s="42"/>
      <c r="D25" s="42"/>
      <c r="E25" s="43"/>
    </row>
    <row r="26" spans="1:5" x14ac:dyDescent="0.3">
      <c r="A26" s="2">
        <v>1</v>
      </c>
      <c r="B26" s="5" t="s">
        <v>30</v>
      </c>
      <c r="C26" s="7">
        <v>1</v>
      </c>
      <c r="D26" s="8">
        <f>'Сводная спецификация'!D35</f>
        <v>8862</v>
      </c>
      <c r="E26" s="8">
        <f>C26*D26</f>
        <v>8862</v>
      </c>
    </row>
    <row r="27" spans="1:5" x14ac:dyDescent="0.3">
      <c r="A27" s="2">
        <v>2</v>
      </c>
      <c r="B27" s="5" t="s">
        <v>39</v>
      </c>
      <c r="C27" s="7">
        <v>1</v>
      </c>
      <c r="D27" s="8">
        <f>'Сводная спецификация'!D36</f>
        <v>15000</v>
      </c>
      <c r="E27" s="8">
        <f t="shared" ref="E27:E30" si="1">C27*D27</f>
        <v>15000</v>
      </c>
    </row>
    <row r="28" spans="1:5" x14ac:dyDescent="0.3">
      <c r="A28" s="2">
        <v>3</v>
      </c>
      <c r="B28" s="5" t="s">
        <v>34</v>
      </c>
      <c r="C28" s="7">
        <v>1</v>
      </c>
      <c r="D28" s="8">
        <f>'Сводная спецификация'!D7</f>
        <v>5578.8</v>
      </c>
      <c r="E28" s="8">
        <f>C28*D28</f>
        <v>5578.8</v>
      </c>
    </row>
    <row r="29" spans="1:5" x14ac:dyDescent="0.3">
      <c r="A29" s="2">
        <v>4</v>
      </c>
      <c r="B29" s="5" t="s">
        <v>32</v>
      </c>
      <c r="C29" s="7">
        <v>1</v>
      </c>
      <c r="D29" s="8">
        <f>'Сводная спецификация'!D6</f>
        <v>7622.4</v>
      </c>
      <c r="E29" s="8">
        <f>C29*D29</f>
        <v>7622.4</v>
      </c>
    </row>
    <row r="30" spans="1:5" x14ac:dyDescent="0.3">
      <c r="A30" s="2">
        <v>5</v>
      </c>
      <c r="B30" s="5" t="s">
        <v>75</v>
      </c>
      <c r="C30" s="7">
        <v>1</v>
      </c>
      <c r="D30" s="23">
        <f>'Сводная спецификация'!D39</f>
        <v>0</v>
      </c>
      <c r="E30" s="23">
        <f t="shared" si="1"/>
        <v>0</v>
      </c>
    </row>
    <row r="31" spans="1:5" x14ac:dyDescent="0.3">
      <c r="A31" s="41" t="s">
        <v>73</v>
      </c>
      <c r="B31" s="42"/>
      <c r="C31" s="42"/>
      <c r="D31" s="42"/>
      <c r="E31" s="43"/>
    </row>
    <row r="32" spans="1:5" x14ac:dyDescent="0.3">
      <c r="A32" s="7">
        <v>1</v>
      </c>
      <c r="B32" s="5" t="s">
        <v>68</v>
      </c>
      <c r="C32" s="7">
        <v>1</v>
      </c>
      <c r="D32" s="23">
        <f>'Сводная спецификация'!D26</f>
        <v>0</v>
      </c>
      <c r="E32" s="23">
        <f>C32*D32</f>
        <v>0</v>
      </c>
    </row>
    <row r="33" spans="1:5" x14ac:dyDescent="0.3">
      <c r="A33" s="7">
        <v>2</v>
      </c>
      <c r="B33" s="5" t="s">
        <v>69</v>
      </c>
      <c r="C33" s="7">
        <v>8</v>
      </c>
      <c r="D33" s="23">
        <f>'Сводная спецификация'!D27</f>
        <v>0</v>
      </c>
      <c r="E33" s="23">
        <f t="shared" ref="E33:E39" si="2">C33*D33</f>
        <v>0</v>
      </c>
    </row>
    <row r="34" spans="1:5" x14ac:dyDescent="0.3">
      <c r="A34" s="7">
        <v>3</v>
      </c>
      <c r="B34" s="5" t="s">
        <v>50</v>
      </c>
      <c r="C34" s="7">
        <v>1</v>
      </c>
      <c r="D34" s="23">
        <f>'Сводная спецификация'!D28</f>
        <v>0</v>
      </c>
      <c r="E34" s="23">
        <f t="shared" si="2"/>
        <v>0</v>
      </c>
    </row>
    <row r="35" spans="1:5" x14ac:dyDescent="0.3">
      <c r="A35" s="7">
        <v>4</v>
      </c>
      <c r="B35" s="5" t="s">
        <v>70</v>
      </c>
      <c r="C35" s="7">
        <v>1</v>
      </c>
      <c r="D35" s="23">
        <f>'Сводная спецификация'!D29</f>
        <v>0</v>
      </c>
      <c r="E35" s="23">
        <f t="shared" si="2"/>
        <v>0</v>
      </c>
    </row>
    <row r="36" spans="1:5" x14ac:dyDescent="0.3">
      <c r="A36" s="7">
        <v>5</v>
      </c>
      <c r="B36" s="5" t="s">
        <v>38</v>
      </c>
      <c r="C36" s="7">
        <v>2</v>
      </c>
      <c r="D36" s="8">
        <f>'Сводная спецификация'!D30</f>
        <v>2343.6</v>
      </c>
      <c r="E36" s="8">
        <f t="shared" si="2"/>
        <v>4687.2</v>
      </c>
    </row>
    <row r="37" spans="1:5" x14ac:dyDescent="0.3">
      <c r="A37" s="7">
        <v>6</v>
      </c>
      <c r="B37" s="5" t="s">
        <v>47</v>
      </c>
      <c r="C37" s="7">
        <v>1</v>
      </c>
      <c r="D37" s="8">
        <f>'Сводная спецификация'!D31</f>
        <v>6108</v>
      </c>
      <c r="E37" s="8">
        <f t="shared" si="2"/>
        <v>6108</v>
      </c>
    </row>
    <row r="38" spans="1:5" ht="27.6" x14ac:dyDescent="0.3">
      <c r="A38" s="7">
        <v>7</v>
      </c>
      <c r="B38" s="13" t="s">
        <v>71</v>
      </c>
      <c r="C38" s="7">
        <v>130</v>
      </c>
      <c r="D38" s="23">
        <f>'Сводная спецификация'!D32</f>
        <v>0</v>
      </c>
      <c r="E38" s="23">
        <f t="shared" si="2"/>
        <v>0</v>
      </c>
    </row>
    <row r="39" spans="1:5" x14ac:dyDescent="0.3">
      <c r="A39" s="7">
        <v>8</v>
      </c>
      <c r="B39" s="5" t="s">
        <v>51</v>
      </c>
      <c r="C39" s="7">
        <v>130</v>
      </c>
      <c r="D39" s="23">
        <f>'Сводная спецификация'!D33</f>
        <v>0</v>
      </c>
      <c r="E39" s="23">
        <f t="shared" si="2"/>
        <v>0</v>
      </c>
    </row>
    <row r="40" spans="1:5" x14ac:dyDescent="0.3">
      <c r="A40" s="31" t="s">
        <v>9</v>
      </c>
      <c r="B40" s="32"/>
      <c r="C40" s="32"/>
      <c r="D40" s="33"/>
      <c r="E40" s="18">
        <f>SUM(E3:E24,E26:E30,E32:E39)</f>
        <v>1497552</v>
      </c>
    </row>
    <row r="41" spans="1:5" x14ac:dyDescent="0.3">
      <c r="A41" s="29" t="s">
        <v>7</v>
      </c>
      <c r="B41" s="29"/>
      <c r="C41" s="29"/>
      <c r="D41" s="29"/>
      <c r="E41" s="29"/>
    </row>
    <row r="42" spans="1:5" ht="28.2" x14ac:dyDescent="0.3">
      <c r="A42" s="14">
        <v>1</v>
      </c>
      <c r="B42" s="4" t="s">
        <v>81</v>
      </c>
      <c r="C42" s="14">
        <v>770</v>
      </c>
      <c r="D42" s="23">
        <f>'Сводная спецификация'!D42</f>
        <v>0</v>
      </c>
      <c r="E42" s="23">
        <f>C42*D42</f>
        <v>0</v>
      </c>
    </row>
    <row r="43" spans="1:5" x14ac:dyDescent="0.3">
      <c r="A43" s="14">
        <v>2</v>
      </c>
      <c r="B43" s="4" t="s">
        <v>89</v>
      </c>
      <c r="C43" s="14">
        <v>710</v>
      </c>
      <c r="D43" s="23">
        <f>'Сводная спецификация'!D43</f>
        <v>0</v>
      </c>
      <c r="E43" s="23">
        <f t="shared" ref="E43:E46" si="3">C43*D43</f>
        <v>0</v>
      </c>
    </row>
    <row r="44" spans="1:5" x14ac:dyDescent="0.3">
      <c r="A44" s="14">
        <v>3</v>
      </c>
      <c r="B44" s="4" t="s">
        <v>85</v>
      </c>
      <c r="C44" s="14">
        <v>910</v>
      </c>
      <c r="D44" s="23">
        <f>'Сводная спецификация'!D44</f>
        <v>0</v>
      </c>
      <c r="E44" s="23">
        <f t="shared" si="3"/>
        <v>0</v>
      </c>
    </row>
    <row r="45" spans="1:5" x14ac:dyDescent="0.3">
      <c r="A45" s="14">
        <v>4</v>
      </c>
      <c r="B45" s="4" t="s">
        <v>52</v>
      </c>
      <c r="C45" s="14">
        <v>420</v>
      </c>
      <c r="D45" s="23">
        <f>'Сводная спецификация'!D45</f>
        <v>0</v>
      </c>
      <c r="E45" s="23">
        <f t="shared" si="3"/>
        <v>0</v>
      </c>
    </row>
    <row r="46" spans="1:5" x14ac:dyDescent="0.3">
      <c r="A46" s="14">
        <v>5</v>
      </c>
      <c r="B46" s="4" t="s">
        <v>53</v>
      </c>
      <c r="C46" s="14">
        <v>50</v>
      </c>
      <c r="D46" s="23">
        <f>'Сводная спецификация'!D46</f>
        <v>0</v>
      </c>
      <c r="E46" s="23">
        <f t="shared" si="3"/>
        <v>0</v>
      </c>
    </row>
    <row r="47" spans="1:5" x14ac:dyDescent="0.3">
      <c r="A47" s="31" t="s">
        <v>10</v>
      </c>
      <c r="B47" s="32"/>
      <c r="C47" s="32"/>
      <c r="D47" s="33"/>
      <c r="E47" s="18">
        <f>SUM(E42:E46)</f>
        <v>0</v>
      </c>
    </row>
    <row r="48" spans="1:5" x14ac:dyDescent="0.3">
      <c r="A48" s="29" t="s">
        <v>8</v>
      </c>
      <c r="B48" s="29"/>
      <c r="C48" s="29"/>
      <c r="D48" s="29"/>
      <c r="E48" s="29"/>
    </row>
    <row r="49" spans="1:5" x14ac:dyDescent="0.3">
      <c r="A49" s="14">
        <v>1</v>
      </c>
      <c r="B49" s="4" t="s">
        <v>54</v>
      </c>
      <c r="C49" s="14">
        <v>1400</v>
      </c>
      <c r="D49" s="57">
        <f>'Сводная спецификация'!D49</f>
        <v>0</v>
      </c>
      <c r="E49" s="57">
        <f>C49*D49</f>
        <v>0</v>
      </c>
    </row>
    <row r="50" spans="1:5" x14ac:dyDescent="0.3">
      <c r="A50" s="14">
        <v>2</v>
      </c>
      <c r="B50" s="4" t="s">
        <v>84</v>
      </c>
      <c r="C50" s="14">
        <f>C49*3</f>
        <v>4200</v>
      </c>
      <c r="D50" s="57">
        <f>'Сводная спецификация'!D50</f>
        <v>0</v>
      </c>
      <c r="E50" s="57">
        <f t="shared" ref="E50:E63" si="4">C50*D50</f>
        <v>0</v>
      </c>
    </row>
    <row r="51" spans="1:5" x14ac:dyDescent="0.3">
      <c r="A51" s="14">
        <v>3</v>
      </c>
      <c r="B51" s="4" t="s">
        <v>55</v>
      </c>
      <c r="C51" s="14">
        <v>12</v>
      </c>
      <c r="D51" s="57">
        <f>'Сводная спецификация'!D51</f>
        <v>0</v>
      </c>
      <c r="E51" s="57">
        <f t="shared" si="4"/>
        <v>0</v>
      </c>
    </row>
    <row r="52" spans="1:5" x14ac:dyDescent="0.3">
      <c r="A52" s="14">
        <v>4</v>
      </c>
      <c r="B52" s="4" t="s">
        <v>56</v>
      </c>
      <c r="C52" s="14">
        <v>7</v>
      </c>
      <c r="D52" s="57">
        <f>'Сводная спецификация'!D52</f>
        <v>0</v>
      </c>
      <c r="E52" s="57">
        <f t="shared" si="4"/>
        <v>0</v>
      </c>
    </row>
    <row r="53" spans="1:5" x14ac:dyDescent="0.3">
      <c r="A53" s="14">
        <v>5</v>
      </c>
      <c r="B53" s="4" t="s">
        <v>57</v>
      </c>
      <c r="C53" s="14">
        <v>15</v>
      </c>
      <c r="D53" s="57">
        <f>'Сводная спецификация'!D53</f>
        <v>0</v>
      </c>
      <c r="E53" s="57">
        <f t="shared" si="4"/>
        <v>0</v>
      </c>
    </row>
    <row r="54" spans="1:5" x14ac:dyDescent="0.3">
      <c r="A54" s="14">
        <v>6</v>
      </c>
      <c r="B54" s="4" t="s">
        <v>66</v>
      </c>
      <c r="C54" s="14">
        <v>30</v>
      </c>
      <c r="D54" s="57">
        <f>'Сводная спецификация'!D54</f>
        <v>0</v>
      </c>
      <c r="E54" s="57">
        <f t="shared" si="4"/>
        <v>0</v>
      </c>
    </row>
    <row r="55" spans="1:5" x14ac:dyDescent="0.3">
      <c r="A55" s="14">
        <v>7</v>
      </c>
      <c r="B55" s="4" t="s">
        <v>58</v>
      </c>
      <c r="C55" s="14">
        <v>70</v>
      </c>
      <c r="D55" s="57">
        <f>'Сводная спецификация'!D55</f>
        <v>0</v>
      </c>
      <c r="E55" s="57">
        <f t="shared" si="4"/>
        <v>0</v>
      </c>
    </row>
    <row r="56" spans="1:5" ht="28.2" x14ac:dyDescent="0.3">
      <c r="A56" s="14">
        <v>8</v>
      </c>
      <c r="B56" s="4" t="s">
        <v>59</v>
      </c>
      <c r="C56" s="14">
        <v>1</v>
      </c>
      <c r="D56" s="57">
        <f>'Сводная спецификация'!D56</f>
        <v>0</v>
      </c>
      <c r="E56" s="57">
        <f t="shared" si="4"/>
        <v>0</v>
      </c>
    </row>
    <row r="57" spans="1:5" x14ac:dyDescent="0.3">
      <c r="A57" s="14">
        <v>9</v>
      </c>
      <c r="B57" s="4" t="s">
        <v>78</v>
      </c>
      <c r="C57" s="14">
        <v>4</v>
      </c>
      <c r="D57" s="57">
        <f>'Сводная спецификация'!D57</f>
        <v>0</v>
      </c>
      <c r="E57" s="57">
        <f t="shared" si="4"/>
        <v>0</v>
      </c>
    </row>
    <row r="58" spans="1:5" x14ac:dyDescent="0.3">
      <c r="A58" s="14">
        <v>10</v>
      </c>
      <c r="B58" s="4" t="s">
        <v>60</v>
      </c>
      <c r="C58" s="14">
        <v>2</v>
      </c>
      <c r="D58" s="57">
        <f>'Сводная спецификация'!D58</f>
        <v>0</v>
      </c>
      <c r="E58" s="57">
        <f t="shared" si="4"/>
        <v>0</v>
      </c>
    </row>
    <row r="59" spans="1:5" x14ac:dyDescent="0.3">
      <c r="A59" s="14">
        <v>11</v>
      </c>
      <c r="B59" s="4" t="s">
        <v>61</v>
      </c>
      <c r="C59" s="14">
        <v>2</v>
      </c>
      <c r="D59" s="57">
        <f>'Сводная спецификация'!D59</f>
        <v>0</v>
      </c>
      <c r="E59" s="57">
        <f t="shared" si="4"/>
        <v>0</v>
      </c>
    </row>
    <row r="60" spans="1:5" x14ac:dyDescent="0.3">
      <c r="A60" s="14">
        <v>12</v>
      </c>
      <c r="B60" s="4" t="s">
        <v>62</v>
      </c>
      <c r="C60" s="14">
        <v>20</v>
      </c>
      <c r="D60" s="57">
        <f>'Сводная спецификация'!D60</f>
        <v>0</v>
      </c>
      <c r="E60" s="57">
        <f t="shared" si="4"/>
        <v>0</v>
      </c>
    </row>
    <row r="61" spans="1:5" x14ac:dyDescent="0.3">
      <c r="A61" s="14">
        <v>13</v>
      </c>
      <c r="B61" s="4" t="s">
        <v>63</v>
      </c>
      <c r="C61" s="14">
        <v>1</v>
      </c>
      <c r="D61" s="57">
        <f>'Сводная спецификация'!D61</f>
        <v>0</v>
      </c>
      <c r="E61" s="57">
        <f t="shared" si="4"/>
        <v>0</v>
      </c>
    </row>
    <row r="62" spans="1:5" x14ac:dyDescent="0.3">
      <c r="A62" s="14">
        <v>14</v>
      </c>
      <c r="B62" s="4" t="s">
        <v>64</v>
      </c>
      <c r="C62" s="14">
        <v>3</v>
      </c>
      <c r="D62" s="57">
        <f>'Сводная спецификация'!D62</f>
        <v>0</v>
      </c>
      <c r="E62" s="57">
        <f t="shared" si="4"/>
        <v>0</v>
      </c>
    </row>
    <row r="63" spans="1:5" x14ac:dyDescent="0.3">
      <c r="A63" s="14">
        <v>15</v>
      </c>
      <c r="B63" s="4" t="s">
        <v>65</v>
      </c>
      <c r="C63" s="14">
        <f>2000+C50</f>
        <v>6200</v>
      </c>
      <c r="D63" s="57">
        <f>'Сводная спецификация'!D63</f>
        <v>0</v>
      </c>
      <c r="E63" s="57">
        <f t="shared" si="4"/>
        <v>0</v>
      </c>
    </row>
    <row r="64" spans="1:5" x14ac:dyDescent="0.3">
      <c r="A64" s="31" t="s">
        <v>11</v>
      </c>
      <c r="B64" s="32"/>
      <c r="C64" s="32"/>
      <c r="D64" s="33"/>
      <c r="E64" s="18">
        <f>SUM(E49:E63)</f>
        <v>0</v>
      </c>
    </row>
    <row r="65" spans="1:5" x14ac:dyDescent="0.3">
      <c r="A65" s="30" t="s">
        <v>14</v>
      </c>
      <c r="B65" s="30"/>
      <c r="C65" s="30"/>
      <c r="D65" s="30"/>
      <c r="E65" s="19">
        <f>E40+E47+E64</f>
        <v>1497552</v>
      </c>
    </row>
  </sheetData>
  <mergeCells count="9">
    <mergeCell ref="A2:E2"/>
    <mergeCell ref="A41:E41"/>
    <mergeCell ref="A48:E48"/>
    <mergeCell ref="A65:D65"/>
    <mergeCell ref="A40:D40"/>
    <mergeCell ref="A47:D47"/>
    <mergeCell ref="A64:D64"/>
    <mergeCell ref="A31:E31"/>
    <mergeCell ref="A25:E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Сводная спецификация</vt:lpstr>
      <vt:lpstr>Секция 1</vt:lpstr>
      <vt:lpstr>Секция 2</vt:lpstr>
      <vt:lpstr>Секция 3</vt:lpstr>
      <vt:lpstr>Секция 4</vt:lpstr>
      <vt:lpstr>Секция 5</vt:lpstr>
      <vt:lpstr>Секция 6</vt:lpstr>
      <vt:lpstr>Секция 7</vt:lpstr>
      <vt:lpstr>Секция 8</vt:lpstr>
      <vt:lpstr>Секция 9</vt:lpstr>
      <vt:lpstr>Секция 10</vt:lpstr>
      <vt:lpstr>Секция 11</vt:lpstr>
      <vt:lpstr>Секция 12</vt:lpstr>
      <vt:lpstr>Секция 13</vt:lpstr>
      <vt:lpstr>Секция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Сергей Чернов</cp:lastModifiedBy>
  <cp:lastPrinted>2018-05-31T13:07:06Z</cp:lastPrinted>
  <dcterms:created xsi:type="dcterms:W3CDTF">2018-02-21T12:11:25Z</dcterms:created>
  <dcterms:modified xsi:type="dcterms:W3CDTF">2019-03-13T12:43:32Z</dcterms:modified>
</cp:coreProperties>
</file>